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-NCTC 18-19\Website and Internet 1819\INFRA Materials\"/>
    </mc:Choice>
  </mc:AlternateContent>
  <workbookProtection workbookAlgorithmName="SHA-512" workbookHashValue="eiVxjMr8fNQXwnsq6kRykCLaEON/b4Xu4pesUBmqmRozQ1w6Z3JdABYzdsAiBk9vBCzbd1ggPjr8gGdV+BIrLg==" workbookSaltValue="fUV9luQx66JZxThVLvAdgg==" workbookSpinCount="100000" lockStructure="1"/>
  <bookViews>
    <workbookView xWindow="0" yWindow="0" windowWidth="21570" windowHeight="8145" firstSheet="7" activeTab="12"/>
  </bookViews>
  <sheets>
    <sheet name="Tab 1_Matrix" sheetId="1" r:id="rId1"/>
    <sheet name="Life Cycle Costs" sheetId="2" r:id="rId2"/>
    <sheet name="Summary Final" sheetId="3" r:id="rId3"/>
    <sheet name="Extra" sheetId="4" r:id="rId4"/>
    <sheet name="ADT Forecast" sheetId="10" r:id="rId5"/>
    <sheet name="Cost" sheetId="11" r:id="rId6"/>
    <sheet name="Table X AccidentRedBen" sheetId="5" r:id="rId7"/>
    <sheet name="Table X EmissionsRedBen" sheetId="7" r:id="rId8"/>
    <sheet name="Table X Travel Time Ben" sheetId="8" r:id="rId9"/>
    <sheet name="Table X VehOp Cost Ben" sheetId="9" r:id="rId10"/>
    <sheet name="Table X Accident Data" sheetId="6" r:id="rId11"/>
    <sheet name="Benefit Cost" sheetId="12" r:id="rId12"/>
    <sheet name="Hourly Count Data" sheetId="14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11" l="1"/>
  <c r="C34" i="11"/>
  <c r="C29" i="11"/>
  <c r="B13" i="11"/>
  <c r="B12" i="11"/>
  <c r="B11" i="11"/>
  <c r="B10" i="11"/>
  <c r="B7" i="11"/>
  <c r="C7" i="11" s="1"/>
  <c r="B6" i="11"/>
  <c r="B5" i="11"/>
  <c r="B4" i="11"/>
  <c r="C6" i="11" s="1"/>
  <c r="C14" i="11" l="1"/>
  <c r="F28" i="2"/>
  <c r="E26" i="7" l="1"/>
  <c r="D26" i="7"/>
  <c r="E26" i="9" l="1"/>
  <c r="D26" i="9"/>
  <c r="E26" i="8"/>
  <c r="D26" i="8"/>
  <c r="E26" i="5" l="1"/>
  <c r="D26" i="5"/>
  <c r="C9" i="3" l="1"/>
  <c r="C8" i="3"/>
  <c r="C7" i="3"/>
  <c r="C6" i="3"/>
  <c r="D9" i="3"/>
  <c r="D8" i="3"/>
  <c r="D7" i="3"/>
  <c r="D6" i="3"/>
  <c r="D10" i="3" l="1"/>
  <c r="C10" i="3"/>
  <c r="E28" i="2" l="1"/>
  <c r="D28" i="2"/>
  <c r="D11" i="3" s="1"/>
  <c r="D12" i="3" s="1"/>
  <c r="C11" i="3" l="1"/>
</calcChain>
</file>

<file path=xl/sharedStrings.xml><?xml version="1.0" encoding="utf-8"?>
<sst xmlns="http://schemas.openxmlformats.org/spreadsheetml/2006/main" count="248" uniqueCount="172">
  <si>
    <t>Table 1: Project Matrix</t>
  </si>
  <si>
    <t>Current Status and Problem</t>
  </si>
  <si>
    <t>Changes to Baseline</t>
  </si>
  <si>
    <t>Population Affected</t>
  </si>
  <si>
    <t>Economic Benefit</t>
  </si>
  <si>
    <t>Summaryof Results (7% Disc. Millions)</t>
  </si>
  <si>
    <t>Reduced cost of crashes due to more passing opportunities</t>
  </si>
  <si>
    <t>Change in air emissions generated by vehicles.</t>
  </si>
  <si>
    <t>Year</t>
  </si>
  <si>
    <t>Calendar Year</t>
  </si>
  <si>
    <t>UNDISCOUNTED</t>
  </si>
  <si>
    <t>Capital Costs</t>
  </si>
  <si>
    <t>O&amp;M Costs</t>
  </si>
  <si>
    <t>Table X: Project Life Cycle Costs</t>
  </si>
  <si>
    <t xml:space="preserve"> Total Cost 7% Disc.</t>
  </si>
  <si>
    <t>TOTALS=</t>
  </si>
  <si>
    <t>Table X: Summary of the Benefit-Cost Analysis</t>
  </si>
  <si>
    <t>Metrics</t>
  </si>
  <si>
    <t>Undiscounted</t>
  </si>
  <si>
    <t>Discount Rate 7%</t>
  </si>
  <si>
    <t>Travel Time Savings</t>
  </si>
  <si>
    <t>Vehicle Operating Cost Savings</t>
  </si>
  <si>
    <t>Safety (Accident Reduction Benefits)</t>
  </si>
  <si>
    <t>Emission Reduction Benefits</t>
  </si>
  <si>
    <t>Total Benefits</t>
  </si>
  <si>
    <t>Total Capital and O&amp;M Costs</t>
  </si>
  <si>
    <t>Net present value =</t>
  </si>
  <si>
    <t>Benefit-Cost Ratio</t>
  </si>
  <si>
    <t xml:space="preserve"> </t>
  </si>
  <si>
    <t>PRESENT VALUE OF USER BENEFITS</t>
  </si>
  <si>
    <t>Travel</t>
  </si>
  <si>
    <t>Vehicle</t>
  </si>
  <si>
    <t>Time</t>
  </si>
  <si>
    <t>Op. Cost</t>
  </si>
  <si>
    <t>Accident</t>
  </si>
  <si>
    <t>Emission</t>
  </si>
  <si>
    <t>Savings</t>
  </si>
  <si>
    <t>Reductions</t>
  </si>
  <si>
    <t>Construction Period</t>
  </si>
  <si>
    <t>Project Open</t>
  </si>
  <si>
    <t>Total</t>
  </si>
  <si>
    <t>USER BENEFITS IN CONSTANT DOLLARS</t>
  </si>
  <si>
    <t>PRESENT VALUE</t>
  </si>
  <si>
    <t>PRESENT VALUE OF USER BENEFITS 7%</t>
  </si>
  <si>
    <t>Total =</t>
  </si>
  <si>
    <t>Note: positive values represent benefits and negative values respresent disbenefits</t>
  </si>
  <si>
    <t>Table X: Emission Reduction Benefits</t>
  </si>
  <si>
    <t>Table X: Safety (Accident Reduction Benefits)</t>
  </si>
  <si>
    <t>Table 4: Vehicle Operating Cost Benefits</t>
  </si>
  <si>
    <t>Accident Data</t>
  </si>
  <si>
    <t>Segment</t>
  </si>
  <si>
    <t>Fatal</t>
  </si>
  <si>
    <t>Injury</t>
  </si>
  <si>
    <t>Post Mile</t>
  </si>
  <si>
    <t>ADT</t>
  </si>
  <si>
    <t>Monetized Value of Reduced Travel Time</t>
  </si>
  <si>
    <t>Monetized Value of Vehicle Operating</t>
  </si>
  <si>
    <t>Monetized Value of Reduced Crashes</t>
  </si>
  <si>
    <t>Monetized Value of  Emissions</t>
  </si>
  <si>
    <t>Additional travel lanes will result in reduced travel time.</t>
  </si>
  <si>
    <t>More opportunities to pass slow vehicles/trucks.  Right turn lanes and standard shoulders improves efficiency.</t>
  </si>
  <si>
    <t>Corridor users: Recreational travelers, trucks, commuters, bicycles, pedestrians, and horses.</t>
  </si>
  <si>
    <t>Nev-49 Safety</t>
  </si>
  <si>
    <t>Nev-49</t>
  </si>
  <si>
    <t>TASAS data years 2015, 2016, &amp; 2017</t>
  </si>
  <si>
    <t>Peak Hour</t>
  </si>
  <si>
    <t xml:space="preserve">Nevada SR-49 </t>
  </si>
  <si>
    <t>Table 4: Travel Time Cost Benefits</t>
  </si>
  <si>
    <t>2023 NB</t>
  </si>
  <si>
    <t>2043 NB</t>
  </si>
  <si>
    <t>2023 BLD</t>
  </si>
  <si>
    <t>2043 BLD</t>
  </si>
  <si>
    <t>INVESTMENT ANALYSIS</t>
  </si>
  <si>
    <t>SUMMARY RESULTS</t>
  </si>
  <si>
    <t>Passenger</t>
  </si>
  <si>
    <t>Freight</t>
  </si>
  <si>
    <t>Total Over</t>
  </si>
  <si>
    <t>Average</t>
  </si>
  <si>
    <t xml:space="preserve">Life-Cycle Costs (mil. $) </t>
  </si>
  <si>
    <t>ITEMIZED BENEFITS (mil. $)</t>
  </si>
  <si>
    <t>Benefits</t>
  </si>
  <si>
    <t>20 Years</t>
  </si>
  <si>
    <t>Annual</t>
  </si>
  <si>
    <t xml:space="preserve">Life-Cycle Benefits (mil. $) </t>
  </si>
  <si>
    <t xml:space="preserve">     Travel Time Savings</t>
  </si>
  <si>
    <t>Net Present Value (mil. $)</t>
  </si>
  <si>
    <t xml:space="preserve">     Veh. Op. Cost Savings</t>
  </si>
  <si>
    <t xml:space="preserve">     Accident Cost Savings</t>
  </si>
  <si>
    <t>Benefit / Cost Ratio:</t>
  </si>
  <si>
    <t xml:space="preserve">     Emission Cost Savings</t>
  </si>
  <si>
    <t>TOTAL BENEFITS</t>
  </si>
  <si>
    <t>Rate of Return on Investment:</t>
  </si>
  <si>
    <t>Person-Hours of Time Saved</t>
  </si>
  <si>
    <t>Payback Period:</t>
  </si>
  <si>
    <t>Should benefit-cost results include:</t>
  </si>
  <si>
    <t>Tons</t>
  </si>
  <si>
    <t>Value (mil. $)</t>
  </si>
  <si>
    <t>1) Induced Travel? (y/n)</t>
  </si>
  <si>
    <t>Y</t>
  </si>
  <si>
    <t>EMISSIONS REDUCTION</t>
  </si>
  <si>
    <t>Default = Y</t>
  </si>
  <si>
    <t xml:space="preserve">     CO Emissions Saved</t>
  </si>
  <si>
    <t>2) Vehicle Operating Costs? (y/n)</t>
  </si>
  <si>
    <t xml:space="preserve">     CO2 Emissions Saved</t>
  </si>
  <si>
    <t xml:space="preserve">     NOX Emissions Saved</t>
  </si>
  <si>
    <t>3) Accident Costs? (y/n)</t>
  </si>
  <si>
    <t xml:space="preserve">     PM10 Emissions Saved</t>
  </si>
  <si>
    <t>4) Vehicle Emissions? (y/n)</t>
  </si>
  <si>
    <t xml:space="preserve">     SOX Emissions Saved</t>
  </si>
  <si>
    <t>includes value for CO2e</t>
  </si>
  <si>
    <t xml:space="preserve">     VOC Emissions Saved</t>
  </si>
  <si>
    <t xml:space="preserve">     PM2.5 Emissions Saved</t>
  </si>
  <si>
    <t xml:space="preserve"> This project is includes widening the travel lanes from 2 to 4, widening existing shoulders 8', contructing a median barrier, improve horizontal alighnment, remove most at-grade intersections and private driveways by contructing a frontage road system. </t>
  </si>
  <si>
    <t>This facility is a highway corridor with a 2-lane highway, with various intersections and driveways, in a rural rolling hills terrain. This project proposes to improve safety and reduce the frequency and severity of collisions.</t>
  </si>
  <si>
    <t>Monetary Values</t>
  </si>
  <si>
    <t>Type of Impacts</t>
  </si>
  <si>
    <t>Support</t>
  </si>
  <si>
    <t>$ thousand</t>
  </si>
  <si>
    <t>Preliminary Eng.</t>
  </si>
  <si>
    <t>R/W</t>
  </si>
  <si>
    <t>Constr Yr 2022</t>
  </si>
  <si>
    <t>Yr 1</t>
  </si>
  <si>
    <t>Constr Yr 2023</t>
  </si>
  <si>
    <t>Yr 2</t>
  </si>
  <si>
    <t>Capital</t>
  </si>
  <si>
    <t>Mitigation</t>
  </si>
  <si>
    <t>Preliminary Engineering</t>
  </si>
  <si>
    <t>Right of Way</t>
  </si>
  <si>
    <t>Permits</t>
  </si>
  <si>
    <t>Acquistion</t>
  </si>
  <si>
    <t>Construction</t>
  </si>
  <si>
    <t>Nev-49 Corr Improvement
 03-4E170</t>
  </si>
  <si>
    <t>Nev-49 Traffic Data Summary:</t>
  </si>
  <si>
    <t>PM - 12.985</t>
  </si>
  <si>
    <t>PM - 12.583</t>
  </si>
  <si>
    <t>PM-11.901</t>
  </si>
  <si>
    <t>PM - 11.720</t>
  </si>
  <si>
    <t>PM-11.695</t>
  </si>
  <si>
    <t>PM- 11.623</t>
  </si>
  <si>
    <t>PM-10.555</t>
  </si>
  <si>
    <t>Time Period</t>
  </si>
  <si>
    <t>Crestwiew Drive</t>
  </si>
  <si>
    <t>Smith Road</t>
  </si>
  <si>
    <t>Bethel Church</t>
  </si>
  <si>
    <t>Featherlite Driveway</t>
  </si>
  <si>
    <t>Wellswood Way</t>
  </si>
  <si>
    <t>Golden Chain</t>
  </si>
  <si>
    <t>LaBarr Meadows Rd</t>
  </si>
  <si>
    <t>6:00 - 7:00</t>
  </si>
  <si>
    <t>7:00 - 8:00</t>
  </si>
  <si>
    <t>8:00 - 9:00</t>
  </si>
  <si>
    <t>9:00 - 10:00</t>
  </si>
  <si>
    <t>10:00 - 11:00</t>
  </si>
  <si>
    <t>11:00 - 12:00</t>
  </si>
  <si>
    <t>12:00 - 1:00</t>
  </si>
  <si>
    <t>1:00 - 2:00</t>
  </si>
  <si>
    <t>2:00-3:00</t>
  </si>
  <si>
    <t>3:00-4:00</t>
  </si>
  <si>
    <t>4:00-5:00</t>
  </si>
  <si>
    <t>5:00-6:00</t>
  </si>
  <si>
    <t>Count Data Collected Feb. &amp; May 2018.</t>
  </si>
  <si>
    <t xml:space="preserve">Statewide Basic Average Accident Rate </t>
  </si>
  <si>
    <t>No Build</t>
  </si>
  <si>
    <t>Rate Gr</t>
  </si>
  <si>
    <t>H04</t>
  </si>
  <si>
    <t>(From 2016 Collision Data on California State Highway pdf file)</t>
  </si>
  <si>
    <t>Acc.rate (per mill. Veh-miles)</t>
  </si>
  <si>
    <t>% Fatal Accidents</t>
  </si>
  <si>
    <t>% Injury Accidents</t>
  </si>
  <si>
    <t>Build</t>
  </si>
  <si>
    <t>H45</t>
  </si>
  <si>
    <t>10.8/13.3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</si>
</sst>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0.00000"/>
    <numFmt numFmtId="166" formatCode="#,##0_);\(#,##0_)"/>
    <numFmt numFmtId="167" formatCode="0_)"/>
    <numFmt numFmtId="168" formatCode="&quot;$&quot;#,##0"/>
    <numFmt numFmtId="169" formatCode="&quot;$&quot;#,##0.0;\-&quot;$&quot;#,##0.0"/>
    <numFmt numFmtId="170" formatCode="0.0_)"/>
    <numFmt numFmtId="171" formatCode="0.0"/>
    <numFmt numFmtId="172" formatCode="0.0%"/>
    <numFmt numFmtId="173" formatCode="[&lt;=1]0&quot; year&quot;;[&gt;20]&quot;20+ years&quot;;0&quot; years&quot;"/>
    <numFmt numFmtId="174" formatCode="0.000"/>
  </numFmts>
  <fonts count="58"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Univers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660033"/>
      <name val="Times New Roman"/>
      <family val="1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0"/>
      <color rgb="FF660033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i/>
      <sz val="8"/>
      <color theme="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indexed="18"/>
      <name val="Arial"/>
      <family val="2"/>
    </font>
    <font>
      <sz val="10"/>
      <color indexed="16"/>
      <name val="Arial"/>
      <family val="2"/>
    </font>
    <font>
      <b/>
      <sz val="8"/>
      <color indexed="16"/>
      <name val="Arial"/>
      <family val="2"/>
    </font>
    <font>
      <b/>
      <sz val="14"/>
      <color indexed="25"/>
      <name val="Arial"/>
      <family val="2"/>
    </font>
    <font>
      <b/>
      <sz val="12"/>
      <color indexed="25"/>
      <name val="Arial"/>
      <family val="2"/>
    </font>
    <font>
      <sz val="8"/>
      <color indexed="16"/>
      <name val="Arial"/>
      <family val="2"/>
    </font>
    <font>
      <sz val="12"/>
      <color indexed="10"/>
      <name val="Arial"/>
      <family val="2"/>
    </font>
    <font>
      <sz val="14"/>
      <color indexed="32"/>
      <name val="Arial"/>
      <family val="2"/>
    </font>
    <font>
      <b/>
      <sz val="14"/>
      <color indexed="18"/>
      <name val="Arial"/>
      <family val="2"/>
    </font>
    <font>
      <sz val="14"/>
      <color indexed="8"/>
      <name val="Arial"/>
      <family val="2"/>
    </font>
    <font>
      <b/>
      <i/>
      <sz val="16"/>
      <color indexed="25"/>
      <name val="Arial"/>
      <family val="2"/>
    </font>
    <font>
      <u/>
      <sz val="12"/>
      <color indexed="10"/>
      <name val="Arial"/>
      <family val="2"/>
    </font>
    <font>
      <sz val="10"/>
      <color indexed="32"/>
      <name val="Arial"/>
      <family val="2"/>
    </font>
    <font>
      <sz val="9"/>
      <color indexed="10"/>
      <name val="Arial"/>
      <family val="2"/>
    </font>
    <font>
      <sz val="12"/>
      <color indexed="18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Arial"/>
      <family val="2"/>
    </font>
    <font>
      <b/>
      <sz val="9"/>
      <color theme="1"/>
      <name val="Arial"/>
      <family val="2"/>
    </font>
    <font>
      <b/>
      <sz val="9"/>
      <color rgb="FF660033"/>
      <name val="Times New Roman"/>
      <family val="1"/>
    </font>
    <font>
      <i/>
      <sz val="9"/>
      <color theme="1"/>
      <name val="Times New Roman"/>
      <family val="1"/>
    </font>
    <font>
      <sz val="12"/>
      <color indexed="32"/>
      <name val="Arial"/>
      <family val="2"/>
    </font>
    <font>
      <b/>
      <sz val="12"/>
      <color indexed="18"/>
      <name val="Arial"/>
      <family val="2"/>
    </font>
    <font>
      <sz val="12"/>
      <name val="Arial"/>
      <family val="2"/>
    </font>
    <font>
      <b/>
      <i/>
      <sz val="14"/>
      <color indexed="25"/>
      <name val="Arial"/>
      <family val="2"/>
    </font>
    <font>
      <b/>
      <sz val="16"/>
      <color indexed="18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4A9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5" fontId="10" fillId="0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5" fontId="0" fillId="0" borderId="0" xfId="0" applyNumberFormat="1"/>
    <xf numFmtId="38" fontId="0" fillId="0" borderId="0" xfId="0" applyNumberFormat="1"/>
    <xf numFmtId="0" fontId="4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5" fontId="4" fillId="0" borderId="1" xfId="0" applyNumberFormat="1" applyFont="1" applyBorder="1"/>
    <xf numFmtId="5" fontId="4" fillId="0" borderId="1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4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0" borderId="0" xfId="2" applyAlignment="1">
      <alignment horizontal="center"/>
    </xf>
    <xf numFmtId="0" fontId="5" fillId="0" borderId="0" xfId="2"/>
    <xf numFmtId="0" fontId="16" fillId="0" borderId="0" xfId="2" applyFont="1"/>
    <xf numFmtId="0" fontId="16" fillId="0" borderId="0" xfId="2" applyFont="1" applyAlignment="1">
      <alignment horizontal="left"/>
    </xf>
    <xf numFmtId="0" fontId="3" fillId="2" borderId="1" xfId="2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5" fillId="0" borderId="0" xfId="3"/>
    <xf numFmtId="0" fontId="5" fillId="0" borderId="0" xfId="3" applyAlignment="1">
      <alignment horizontal="center"/>
    </xf>
    <xf numFmtId="0" fontId="17" fillId="0" borderId="11" xfId="3" applyFont="1" applyBorder="1" applyAlignment="1">
      <alignment horizontal="center"/>
    </xf>
    <xf numFmtId="3" fontId="5" fillId="0" borderId="11" xfId="3" applyNumberFormat="1" applyBorder="1" applyAlignment="1">
      <alignment horizontal="center"/>
    </xf>
    <xf numFmtId="0" fontId="17" fillId="0" borderId="12" xfId="3" applyFont="1" applyBorder="1" applyAlignment="1">
      <alignment horizontal="center"/>
    </xf>
    <xf numFmtId="3" fontId="5" fillId="0" borderId="12" xfId="3" applyNumberFormat="1" applyBorder="1" applyAlignment="1">
      <alignment horizontal="center"/>
    </xf>
    <xf numFmtId="0" fontId="5" fillId="0" borderId="0" xfId="3" applyFont="1"/>
    <xf numFmtId="0" fontId="8" fillId="3" borderId="1" xfId="0" applyFont="1" applyFill="1" applyBorder="1" applyAlignment="1">
      <alignment horizontal="center" vertical="center"/>
    </xf>
    <xf numFmtId="0" fontId="1" fillId="0" borderId="0" xfId="2" applyFont="1"/>
    <xf numFmtId="0" fontId="0" fillId="6" borderId="0" xfId="0" applyFill="1"/>
    <xf numFmtId="9" fontId="0" fillId="6" borderId="0" xfId="0" applyNumberFormat="1" applyFill="1" applyAlignment="1">
      <alignment horizontal="left"/>
    </xf>
    <xf numFmtId="0" fontId="17" fillId="0" borderId="13" xfId="3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8" fontId="21" fillId="0" borderId="1" xfId="1" applyNumberFormat="1" applyFont="1" applyFill="1" applyBorder="1" applyAlignment="1" applyProtection="1">
      <alignment horizontal="center" vertical="center"/>
    </xf>
    <xf numFmtId="168" fontId="7" fillId="0" borderId="5" xfId="0" applyNumberFormat="1" applyFont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0" fontId="8" fillId="4" borderId="6" xfId="0" applyFont="1" applyFill="1" applyBorder="1"/>
    <xf numFmtId="0" fontId="7" fillId="4" borderId="7" xfId="0" applyFont="1" applyFill="1" applyBorder="1"/>
    <xf numFmtId="5" fontId="21" fillId="0" borderId="1" xfId="1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/>
    <xf numFmtId="0" fontId="22" fillId="0" borderId="9" xfId="0" applyFont="1" applyFill="1" applyBorder="1" applyAlignment="1">
      <alignment horizontal="left"/>
    </xf>
    <xf numFmtId="5" fontId="11" fillId="0" borderId="1" xfId="0" applyNumberFormat="1" applyFont="1" applyBorder="1"/>
    <xf numFmtId="0" fontId="0" fillId="0" borderId="0" xfId="0" applyAlignment="1"/>
    <xf numFmtId="0" fontId="4" fillId="0" borderId="1" xfId="0" applyFont="1" applyBorder="1" applyAlignment="1">
      <alignment horizontal="right"/>
    </xf>
    <xf numFmtId="5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5" xfId="0" applyFont="1" applyBorder="1"/>
    <xf numFmtId="0" fontId="25" fillId="0" borderId="16" xfId="0" applyFont="1" applyBorder="1"/>
    <xf numFmtId="0" fontId="25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/>
    </xf>
    <xf numFmtId="0" fontId="25" fillId="0" borderId="0" xfId="0" applyFont="1" applyBorder="1"/>
    <xf numFmtId="0" fontId="25" fillId="0" borderId="18" xfId="0" applyFont="1" applyBorder="1"/>
    <xf numFmtId="0" fontId="28" fillId="0" borderId="17" xfId="0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Continuous" vertical="center"/>
    </xf>
    <xf numFmtId="5" fontId="23" fillId="0" borderId="0" xfId="0" applyNumberFormat="1" applyFont="1" applyFill="1" applyBorder="1" applyAlignment="1" applyProtection="1">
      <alignment horizontal="centerContinuous" vertical="center"/>
    </xf>
    <xf numFmtId="0" fontId="30" fillId="0" borderId="0" xfId="0" quotePrefix="1" applyFont="1" applyFill="1" applyBorder="1" applyAlignment="1">
      <alignment horizontal="centerContinuous" vertical="center"/>
    </xf>
    <xf numFmtId="5" fontId="23" fillId="0" borderId="0" xfId="0" applyNumberFormat="1" applyFont="1" applyFill="1" applyBorder="1" applyAlignment="1" applyProtection="1">
      <alignment vertical="center"/>
    </xf>
    <xf numFmtId="0" fontId="28" fillId="0" borderId="17" xfId="0" applyFont="1" applyFill="1" applyBorder="1" applyAlignment="1">
      <alignment horizontal="left" vertical="center"/>
    </xf>
    <xf numFmtId="0" fontId="28" fillId="7" borderId="19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left" vertical="center"/>
    </xf>
    <xf numFmtId="0" fontId="31" fillId="7" borderId="2" xfId="0" applyFont="1" applyFill="1" applyBorder="1" applyAlignment="1">
      <alignment vertical="center"/>
    </xf>
    <xf numFmtId="0" fontId="31" fillId="7" borderId="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7" borderId="19" xfId="0" applyFont="1" applyFill="1" applyBorder="1" applyAlignment="1">
      <alignment vertical="center"/>
    </xf>
    <xf numFmtId="0" fontId="25" fillId="7" borderId="2" xfId="0" applyFont="1" applyFill="1" applyBorder="1"/>
    <xf numFmtId="0" fontId="32" fillId="7" borderId="2" xfId="0" applyFont="1" applyFill="1" applyBorder="1" applyAlignment="1">
      <alignment horizontal="centerContinuous"/>
    </xf>
    <xf numFmtId="0" fontId="32" fillId="7" borderId="2" xfId="0" applyFont="1" applyFill="1" applyBorder="1" applyAlignment="1">
      <alignment horizontal="center"/>
    </xf>
    <xf numFmtId="0" fontId="25" fillId="7" borderId="3" xfId="0" applyFont="1" applyFill="1" applyBorder="1"/>
    <xf numFmtId="0" fontId="25" fillId="0" borderId="17" xfId="0" applyFont="1" applyFill="1" applyBorder="1" applyAlignment="1">
      <alignment vertical="center"/>
    </xf>
    <xf numFmtId="0" fontId="25" fillId="7" borderId="20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left" vertical="center"/>
    </xf>
    <xf numFmtId="169" fontId="33" fillId="7" borderId="23" xfId="0" applyNumberFormat="1" applyFont="1" applyFill="1" applyBorder="1" applyAlignment="1" applyProtection="1">
      <alignment horizontal="right" vertical="center"/>
    </xf>
    <xf numFmtId="170" fontId="23" fillId="0" borderId="0" xfId="0" applyNumberFormat="1" applyFont="1" applyFill="1" applyBorder="1" applyAlignment="1" applyProtection="1">
      <alignment vertical="center"/>
    </xf>
    <xf numFmtId="170" fontId="23" fillId="7" borderId="20" xfId="0" applyNumberFormat="1" applyFont="1" applyFill="1" applyBorder="1" applyAlignment="1" applyProtection="1">
      <alignment vertical="center"/>
    </xf>
    <xf numFmtId="0" fontId="34" fillId="7" borderId="0" xfId="0" applyFont="1" applyFill="1" applyBorder="1"/>
    <xf numFmtId="0" fontId="32" fillId="7" borderId="0" xfId="0" applyFont="1" applyFill="1" applyBorder="1" applyAlignment="1">
      <alignment horizontal="center"/>
    </xf>
    <xf numFmtId="0" fontId="25" fillId="7" borderId="23" xfId="0" applyFont="1" applyFill="1" applyBorder="1"/>
    <xf numFmtId="0" fontId="23" fillId="7" borderId="20" xfId="0" applyFont="1" applyFill="1" applyBorder="1" applyAlignment="1">
      <alignment vertical="center"/>
    </xf>
    <xf numFmtId="0" fontId="25" fillId="7" borderId="0" xfId="0" applyFont="1" applyFill="1"/>
    <xf numFmtId="170" fontId="33" fillId="7" borderId="23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7" borderId="20" xfId="0" applyFont="1" applyFill="1" applyBorder="1" applyAlignment="1">
      <alignment vertical="center"/>
    </xf>
    <xf numFmtId="172" fontId="33" fillId="7" borderId="23" xfId="0" applyNumberFormat="1" applyFont="1" applyFill="1" applyBorder="1" applyAlignment="1" applyProtection="1">
      <alignment horizontal="right" vertical="center"/>
    </xf>
    <xf numFmtId="0" fontId="34" fillId="7" borderId="21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left" vertical="center"/>
    </xf>
    <xf numFmtId="0" fontId="29" fillId="7" borderId="26" xfId="0" applyFont="1" applyFill="1" applyBorder="1" applyAlignment="1">
      <alignment horizontal="left" vertical="center"/>
    </xf>
    <xf numFmtId="0" fontId="34" fillId="7" borderId="26" xfId="0" applyFont="1" applyFill="1" applyBorder="1" applyAlignment="1">
      <alignment horizontal="left" vertical="center"/>
    </xf>
    <xf numFmtId="0" fontId="25" fillId="7" borderId="27" xfId="0" applyFont="1" applyFill="1" applyBorder="1" applyAlignment="1">
      <alignment vertical="center"/>
    </xf>
    <xf numFmtId="0" fontId="35" fillId="7" borderId="28" xfId="0" quotePrefix="1" applyFont="1" applyFill="1" applyBorder="1" applyAlignment="1">
      <alignment horizontal="left" vertical="center"/>
    </xf>
    <xf numFmtId="172" fontId="33" fillId="7" borderId="28" xfId="0" applyNumberFormat="1" applyFont="1" applyFill="1" applyBorder="1" applyAlignment="1" applyProtection="1">
      <alignment horizontal="right" vertical="center"/>
    </xf>
    <xf numFmtId="172" fontId="33" fillId="7" borderId="29" xfId="0" applyNumberFormat="1" applyFont="1" applyFill="1" applyBorder="1" applyAlignment="1" applyProtection="1">
      <alignment horizontal="right" vertical="center"/>
    </xf>
    <xf numFmtId="0" fontId="24" fillId="7" borderId="27" xfId="0" applyFont="1" applyFill="1" applyBorder="1" applyAlignment="1">
      <alignment vertical="center"/>
    </xf>
    <xf numFmtId="0" fontId="25" fillId="7" borderId="28" xfId="0" applyFont="1" applyFill="1" applyBorder="1"/>
    <xf numFmtId="0" fontId="25" fillId="7" borderId="29" xfId="0" applyFont="1" applyFill="1" applyBorder="1"/>
    <xf numFmtId="0" fontId="25" fillId="0" borderId="0" xfId="0" applyFont="1" applyFill="1" applyBorder="1" applyAlignment="1">
      <alignment vertical="center"/>
    </xf>
    <xf numFmtId="0" fontId="35" fillId="0" borderId="0" xfId="0" quotePrefix="1" applyFont="1" applyFill="1" applyBorder="1" applyAlignment="1">
      <alignment horizontal="lef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/>
    <xf numFmtId="0" fontId="25" fillId="0" borderId="18" xfId="0" applyFont="1" applyFill="1" applyBorder="1"/>
    <xf numFmtId="0" fontId="36" fillId="7" borderId="2" xfId="0" applyFont="1" applyFill="1" applyBorder="1"/>
    <xf numFmtId="0" fontId="25" fillId="5" borderId="19" xfId="2" applyFont="1" applyFill="1" applyBorder="1"/>
    <xf numFmtId="0" fontId="25" fillId="5" borderId="2" xfId="2" applyFont="1" applyFill="1" applyBorder="1"/>
    <xf numFmtId="0" fontId="37" fillId="5" borderId="2" xfId="2" applyFont="1" applyFill="1" applyBorder="1" applyAlignment="1">
      <alignment horizontal="centerContinuous"/>
    </xf>
    <xf numFmtId="0" fontId="25" fillId="5" borderId="2" xfId="2" applyFont="1" applyFill="1" applyBorder="1" applyAlignment="1">
      <alignment horizontal="centerContinuous"/>
    </xf>
    <xf numFmtId="0" fontId="25" fillId="5" borderId="3" xfId="2" applyFont="1" applyFill="1" applyBorder="1"/>
    <xf numFmtId="172" fontId="33" fillId="7" borderId="20" xfId="0" applyNumberFormat="1" applyFont="1" applyFill="1" applyBorder="1" applyAlignment="1" applyProtection="1">
      <alignment horizontal="right" vertical="center"/>
    </xf>
    <xf numFmtId="0" fontId="25" fillId="7" borderId="0" xfId="0" applyFont="1" applyFill="1" applyBorder="1"/>
    <xf numFmtId="172" fontId="33" fillId="7" borderId="0" xfId="0" applyNumberFormat="1" applyFont="1" applyFill="1" applyBorder="1" applyAlignment="1" applyProtection="1">
      <alignment horizontal="right" vertical="center"/>
    </xf>
    <xf numFmtId="0" fontId="35" fillId="7" borderId="0" xfId="0" quotePrefix="1" applyFont="1" applyFill="1" applyBorder="1" applyAlignment="1">
      <alignment horizontal="left" vertical="center"/>
    </xf>
    <xf numFmtId="172" fontId="38" fillId="7" borderId="23" xfId="0" applyNumberFormat="1" applyFont="1" applyFill="1" applyBorder="1" applyAlignment="1" applyProtection="1">
      <alignment horizontal="right" vertical="center"/>
    </xf>
    <xf numFmtId="0" fontId="25" fillId="5" borderId="20" xfId="2" applyFont="1" applyFill="1" applyBorder="1"/>
    <xf numFmtId="0" fontId="25" fillId="5" borderId="0" xfId="2" applyFont="1" applyFill="1" applyBorder="1"/>
    <xf numFmtId="0" fontId="32" fillId="5" borderId="0" xfId="2" applyFont="1" applyFill="1" applyBorder="1" applyAlignment="1">
      <alignment horizontal="center"/>
    </xf>
    <xf numFmtId="0" fontId="25" fillId="5" borderId="23" xfId="2" applyFont="1" applyFill="1" applyBorder="1"/>
    <xf numFmtId="0" fontId="25" fillId="7" borderId="20" xfId="0" applyFont="1" applyFill="1" applyBorder="1"/>
    <xf numFmtId="0" fontId="39" fillId="7" borderId="0" xfId="0" applyFont="1" applyFill="1" applyBorder="1" applyAlignment="1">
      <alignment horizontal="center" vertical="center"/>
    </xf>
    <xf numFmtId="0" fontId="24" fillId="5" borderId="20" xfId="2" applyFont="1" applyFill="1" applyBorder="1" applyAlignment="1">
      <alignment vertical="center"/>
    </xf>
    <xf numFmtId="0" fontId="34" fillId="5" borderId="25" xfId="2" applyFont="1" applyFill="1" applyBorder="1" applyAlignment="1">
      <alignment horizontal="left" vertical="center"/>
    </xf>
    <xf numFmtId="0" fontId="34" fillId="5" borderId="31" xfId="2" applyFont="1" applyFill="1" applyBorder="1" applyAlignment="1">
      <alignment horizontal="left" vertical="center"/>
    </xf>
    <xf numFmtId="0" fontId="40" fillId="7" borderId="0" xfId="0" applyFont="1" applyFill="1" applyBorder="1" applyAlignment="1">
      <alignment horizontal="left" vertical="center" indent="2"/>
    </xf>
    <xf numFmtId="0" fontId="39" fillId="7" borderId="26" xfId="0" applyFont="1" applyFill="1" applyBorder="1" applyAlignment="1">
      <alignment horizontal="center" vertical="center"/>
    </xf>
    <xf numFmtId="172" fontId="33" fillId="7" borderId="27" xfId="0" applyNumberFormat="1" applyFont="1" applyFill="1" applyBorder="1" applyAlignment="1" applyProtection="1">
      <alignment horizontal="right" vertical="center"/>
    </xf>
    <xf numFmtId="0" fontId="25" fillId="7" borderId="28" xfId="0" applyFont="1" applyFill="1" applyBorder="1" applyAlignment="1">
      <alignment horizontal="center" vertical="center"/>
    </xf>
    <xf numFmtId="172" fontId="38" fillId="7" borderId="29" xfId="0" applyNumberFormat="1" applyFont="1" applyFill="1" applyBorder="1" applyAlignment="1" applyProtection="1">
      <alignment horizontal="right" vertical="center"/>
    </xf>
    <xf numFmtId="0" fontId="25" fillId="5" borderId="27" xfId="2" applyFont="1" applyFill="1" applyBorder="1"/>
    <xf numFmtId="0" fontId="25" fillId="5" borderId="28" xfId="2" applyFont="1" applyFill="1" applyBorder="1"/>
    <xf numFmtId="0" fontId="25" fillId="5" borderId="29" xfId="2" applyFont="1" applyFill="1" applyBorder="1"/>
    <xf numFmtId="0" fontId="25" fillId="0" borderId="33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35" fillId="0" borderId="34" xfId="0" quotePrefix="1" applyFont="1" applyFill="1" applyBorder="1" applyAlignment="1">
      <alignment horizontal="left" vertical="center"/>
    </xf>
    <xf numFmtId="172" fontId="33" fillId="0" borderId="34" xfId="0" applyNumberFormat="1" applyFont="1" applyFill="1" applyBorder="1" applyAlignment="1" applyProtection="1">
      <alignment horizontal="right" vertical="center"/>
    </xf>
    <xf numFmtId="0" fontId="24" fillId="0" borderId="34" xfId="0" applyFont="1" applyFill="1" applyBorder="1" applyAlignment="1">
      <alignment vertical="center"/>
    </xf>
    <xf numFmtId="0" fontId="25" fillId="0" borderId="34" xfId="0" applyFont="1" applyBorder="1"/>
    <xf numFmtId="0" fontId="25" fillId="0" borderId="35" xfId="0" applyFont="1" applyBorder="1"/>
    <xf numFmtId="5" fontId="41" fillId="0" borderId="0" xfId="0" applyNumberFormat="1" applyFont="1"/>
    <xf numFmtId="0" fontId="17" fillId="8" borderId="10" xfId="3" applyFont="1" applyFill="1" applyBorder="1" applyAlignment="1">
      <alignment horizontal="center" vertical="center"/>
    </xf>
    <xf numFmtId="0" fontId="20" fillId="8" borderId="10" xfId="2" applyFont="1" applyFill="1" applyBorder="1" applyAlignment="1">
      <alignment horizontal="center" vertical="center" wrapText="1"/>
    </xf>
    <xf numFmtId="0" fontId="0" fillId="0" borderId="1" xfId="0" applyBorder="1"/>
    <xf numFmtId="0" fontId="42" fillId="0" borderId="1" xfId="0" applyFont="1" applyBorder="1" applyAlignment="1">
      <alignment horizontal="left"/>
    </xf>
    <xf numFmtId="0" fontId="43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horizontal="right"/>
    </xf>
    <xf numFmtId="3" fontId="0" fillId="9" borderId="1" xfId="0" applyNumberFormat="1" applyFill="1" applyBorder="1"/>
    <xf numFmtId="0" fontId="0" fillId="9" borderId="1" xfId="0" applyFill="1" applyBorder="1"/>
    <xf numFmtId="0" fontId="0" fillId="0" borderId="4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44" fillId="0" borderId="1" xfId="0" applyFont="1" applyBorder="1" applyAlignment="1">
      <alignment horizontal="right"/>
    </xf>
    <xf numFmtId="168" fontId="0" fillId="0" borderId="1" xfId="0" applyNumberFormat="1" applyBorder="1"/>
    <xf numFmtId="0" fontId="0" fillId="0" borderId="0" xfId="0" applyBorder="1"/>
    <xf numFmtId="0" fontId="45" fillId="0" borderId="5" xfId="0" applyFont="1" applyBorder="1" applyAlignment="1">
      <alignment horizontal="center"/>
    </xf>
    <xf numFmtId="0" fontId="47" fillId="4" borderId="6" xfId="0" applyFont="1" applyFill="1" applyBorder="1"/>
    <xf numFmtId="169" fontId="48" fillId="0" borderId="22" xfId="0" applyNumberFormat="1" applyFont="1" applyFill="1" applyBorder="1" applyAlignment="1" applyProtection="1">
      <alignment horizontal="right" vertical="center"/>
    </xf>
    <xf numFmtId="0" fontId="30" fillId="7" borderId="0" xfId="0" applyFont="1" applyFill="1" applyBorder="1" applyAlignment="1">
      <alignment horizontal="left" vertical="center"/>
    </xf>
    <xf numFmtId="0" fontId="49" fillId="7" borderId="21" xfId="0" applyFont="1" applyFill="1" applyBorder="1" applyAlignment="1">
      <alignment horizontal="left" vertical="center"/>
    </xf>
    <xf numFmtId="0" fontId="49" fillId="7" borderId="25" xfId="0" applyFont="1" applyFill="1" applyBorder="1" applyAlignment="1">
      <alignment horizontal="left" vertical="center"/>
    </xf>
    <xf numFmtId="3" fontId="48" fillId="0" borderId="22" xfId="0" applyNumberFormat="1" applyFont="1" applyFill="1" applyBorder="1" applyAlignment="1" applyProtection="1">
      <alignment horizontal="right" vertical="center"/>
    </xf>
    <xf numFmtId="169" fontId="48" fillId="0" borderId="24" xfId="0" applyNumberFormat="1" applyFont="1" applyFill="1" applyBorder="1" applyAlignment="1" applyProtection="1">
      <alignment horizontal="right" vertical="center"/>
    </xf>
    <xf numFmtId="0" fontId="50" fillId="7" borderId="0" xfId="0" applyFont="1" applyFill="1"/>
    <xf numFmtId="171" fontId="48" fillId="0" borderId="22" xfId="0" applyNumberFormat="1" applyFont="1" applyFill="1" applyBorder="1" applyAlignment="1" applyProtection="1">
      <alignment horizontal="right" vertical="center"/>
    </xf>
    <xf numFmtId="172" fontId="48" fillId="0" borderId="22" xfId="0" applyNumberFormat="1" applyFont="1" applyFill="1" applyBorder="1" applyAlignment="1" applyProtection="1">
      <alignment horizontal="right" vertical="center"/>
    </xf>
    <xf numFmtId="173" fontId="48" fillId="0" borderId="22" xfId="0" applyNumberFormat="1" applyFont="1" applyFill="1" applyBorder="1" applyAlignment="1" applyProtection="1">
      <alignment horizontal="right" vertical="center"/>
    </xf>
    <xf numFmtId="3" fontId="48" fillId="0" borderId="22" xfId="2" applyNumberFormat="1" applyFont="1" applyFill="1" applyBorder="1" applyAlignment="1" applyProtection="1">
      <alignment horizontal="right" vertical="center"/>
    </xf>
    <xf numFmtId="169" fontId="48" fillId="0" borderId="22" xfId="2" applyNumberFormat="1" applyFont="1" applyFill="1" applyBorder="1" applyAlignment="1" applyProtection="1">
      <alignment horizontal="right" vertical="center"/>
    </xf>
    <xf numFmtId="169" fontId="48" fillId="5" borderId="32" xfId="2" applyNumberFormat="1" applyFont="1" applyFill="1" applyBorder="1" applyAlignment="1" applyProtection="1">
      <alignment horizontal="right" vertical="center"/>
    </xf>
    <xf numFmtId="169" fontId="48" fillId="5" borderId="30" xfId="2" applyNumberFormat="1" applyFont="1" applyFill="1" applyBorder="1" applyAlignment="1" applyProtection="1">
      <alignment horizontal="right" vertical="center"/>
    </xf>
    <xf numFmtId="172" fontId="48" fillId="0" borderId="22" xfId="0" applyNumberFormat="1" applyFont="1" applyFill="1" applyBorder="1" applyAlignment="1" applyProtection="1">
      <alignment horizontal="center" vertical="center"/>
    </xf>
    <xf numFmtId="0" fontId="30" fillId="7" borderId="21" xfId="0" applyFont="1" applyFill="1" applyBorder="1" applyAlignment="1">
      <alignment horizontal="left" vertical="center"/>
    </xf>
    <xf numFmtId="0" fontId="49" fillId="7" borderId="0" xfId="0" applyFont="1" applyFill="1" applyBorder="1"/>
    <xf numFmtId="0" fontId="49" fillId="7" borderId="0" xfId="0" applyFont="1" applyFill="1" applyBorder="1" applyAlignment="1">
      <alignment horizontal="left" vertical="center"/>
    </xf>
    <xf numFmtId="0" fontId="49" fillId="7" borderId="0" xfId="2" applyFont="1" applyFill="1" applyBorder="1"/>
    <xf numFmtId="0" fontId="50" fillId="5" borderId="0" xfId="2" applyFont="1" applyFill="1" applyBorder="1"/>
    <xf numFmtId="0" fontId="30" fillId="5" borderId="21" xfId="2" applyFont="1" applyFill="1" applyBorder="1" applyAlignment="1">
      <alignment horizontal="left" vertical="center"/>
    </xf>
    <xf numFmtId="0" fontId="49" fillId="5" borderId="21" xfId="2" applyFont="1" applyFill="1" applyBorder="1" applyAlignment="1">
      <alignment horizontal="left" vertical="center"/>
    </xf>
    <xf numFmtId="0" fontId="30" fillId="5" borderId="30" xfId="2" applyFont="1" applyFill="1" applyBorder="1" applyAlignment="1">
      <alignment horizontal="left" vertical="center"/>
    </xf>
    <xf numFmtId="0" fontId="49" fillId="5" borderId="30" xfId="2" applyFont="1" applyFill="1" applyBorder="1" applyAlignment="1">
      <alignment horizontal="left" vertical="center"/>
    </xf>
    <xf numFmtId="0" fontId="50" fillId="7" borderId="0" xfId="0" applyFont="1" applyFill="1" applyBorder="1"/>
    <xf numFmtId="0" fontId="32" fillId="7" borderId="0" xfId="0" applyFont="1" applyFill="1" applyBorder="1" applyAlignment="1">
      <alignment horizontal="left" vertical="center"/>
    </xf>
    <xf numFmtId="0" fontId="51" fillId="7" borderId="19" xfId="0" applyFont="1" applyFill="1" applyBorder="1"/>
    <xf numFmtId="0" fontId="52" fillId="0" borderId="0" xfId="0" applyFont="1" applyFill="1" applyBorder="1" applyAlignment="1">
      <alignment horizontal="centerContinuous" vertical="center"/>
    </xf>
    <xf numFmtId="0" fontId="53" fillId="0" borderId="0" xfId="0" applyFont="1"/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4" fillId="0" borderId="0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6" fillId="0" borderId="0" xfId="0" applyFont="1" applyAlignment="1"/>
    <xf numFmtId="0" fontId="53" fillId="0" borderId="0" xfId="0" applyFont="1" applyAlignment="1"/>
    <xf numFmtId="174" fontId="0" fillId="0" borderId="1" xfId="0" applyNumberFormat="1" applyBorder="1" applyAlignment="1">
      <alignment horizontal="center"/>
    </xf>
    <xf numFmtId="172" fontId="0" fillId="0" borderId="1" xfId="4" applyNumberFormat="1" applyFont="1" applyBorder="1" applyAlignment="1">
      <alignment horizontal="center"/>
    </xf>
    <xf numFmtId="0" fontId="57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0" fontId="42" fillId="0" borderId="28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4" fillId="5" borderId="4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colors>
    <mruColors>
      <color rgb="FFD4A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A12" sqref="A1:XFD1048576"/>
    </sheetView>
  </sheetViews>
  <sheetFormatPr defaultRowHeight="15"/>
  <cols>
    <col min="1" max="1" width="16.42578125" customWidth="1"/>
    <col min="2" max="2" width="17" customWidth="1"/>
    <col min="3" max="3" width="17.7109375" customWidth="1"/>
    <col min="4" max="4" width="13" customWidth="1"/>
    <col min="5" max="5" width="11.28515625" customWidth="1"/>
    <col min="6" max="6" width="14.140625" customWidth="1"/>
  </cols>
  <sheetData>
    <row r="1" spans="1:24" ht="15.7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</row>
    <row r="2" spans="1:24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</row>
    <row r="4" spans="1:2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</row>
    <row r="5" spans="1:2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</row>
    <row r="6" spans="1:24" ht="67.5" customHeight="1">
      <c r="A6" s="7" t="s">
        <v>1</v>
      </c>
      <c r="B6" s="7" t="s">
        <v>2</v>
      </c>
      <c r="C6" s="7" t="s">
        <v>115</v>
      </c>
      <c r="D6" s="7" t="s">
        <v>3</v>
      </c>
      <c r="E6" s="7" t="s">
        <v>4</v>
      </c>
      <c r="F6" s="7" t="s">
        <v>5</v>
      </c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</row>
    <row r="7" spans="1:24" ht="69.95" customHeight="1">
      <c r="A7" s="232" t="s">
        <v>113</v>
      </c>
      <c r="B7" s="233" t="s">
        <v>112</v>
      </c>
      <c r="C7" s="4" t="s">
        <v>59</v>
      </c>
      <c r="D7" s="232" t="s">
        <v>61</v>
      </c>
      <c r="E7" s="5" t="s">
        <v>55</v>
      </c>
      <c r="F7" s="8">
        <v>83.1</v>
      </c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</row>
    <row r="8" spans="1:24" ht="101.25" customHeight="1">
      <c r="A8" s="232"/>
      <c r="B8" s="233"/>
      <c r="C8" s="4" t="s">
        <v>60</v>
      </c>
      <c r="D8" s="232"/>
      <c r="E8" s="5" t="s">
        <v>56</v>
      </c>
      <c r="F8" s="8">
        <v>-0.59</v>
      </c>
      <c r="G8" s="3"/>
      <c r="H8" s="3"/>
      <c r="I8" s="3"/>
      <c r="J8" s="3"/>
      <c r="K8" s="3"/>
      <c r="L8" s="3"/>
      <c r="M8" s="3"/>
      <c r="N8" s="3"/>
      <c r="O8" s="3"/>
      <c r="P8" s="1"/>
      <c r="Q8" s="1"/>
      <c r="R8" s="1"/>
      <c r="S8" s="1"/>
      <c r="T8" s="1"/>
      <c r="U8" s="1"/>
      <c r="V8" s="1"/>
      <c r="W8" s="1"/>
      <c r="X8" s="1"/>
    </row>
    <row r="9" spans="1:24" ht="75" customHeight="1">
      <c r="A9" s="232"/>
      <c r="B9" s="233"/>
      <c r="C9" s="6" t="s">
        <v>6</v>
      </c>
      <c r="D9" s="232"/>
      <c r="E9" s="5" t="s">
        <v>57</v>
      </c>
      <c r="F9" s="8">
        <v>2.11</v>
      </c>
      <c r="G9" s="3"/>
      <c r="H9" s="3"/>
      <c r="I9" s="3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</row>
    <row r="10" spans="1:24" ht="69.95" customHeight="1">
      <c r="A10" s="232"/>
      <c r="B10" s="233"/>
      <c r="C10" s="6" t="s">
        <v>7</v>
      </c>
      <c r="D10" s="232"/>
      <c r="E10" s="5" t="s">
        <v>58</v>
      </c>
      <c r="F10" s="8">
        <v>0.19</v>
      </c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</row>
    <row r="11" spans="1:24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</row>
    <row r="12" spans="1:24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</row>
    <row r="13" spans="1:24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</row>
    <row r="14" spans="1:24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</row>
    <row r="15" spans="1:24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</row>
    <row r="16" spans="1:24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</row>
    <row r="17" spans="1:24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</row>
    <row r="18" spans="1:24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</row>
    <row r="19" spans="1:24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</row>
    <row r="20" spans="1:24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</row>
    <row r="21" spans="1:24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</row>
    <row r="22" spans="1:24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</row>
    <row r="23" spans="1:24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</sheetData>
  <sheetProtection algorithmName="SHA-512" hashValue="luqZKU7LsnozukoonfQTKGh0UGrhv+epZA6JzxaWrf00LAhgM/kM32YWrThw5+cn7U43cbr3RyvxAh4e+Oneqg==" saltValue="/o53n5jubBmryuvtQ+kYcw==" spinCount="100000" sheet="1" objects="1" scenarios="1"/>
  <mergeCells count="3">
    <mergeCell ref="A7:A10"/>
    <mergeCell ref="B7:B10"/>
    <mergeCell ref="D7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D31" sqref="A1:XFD1048576"/>
    </sheetView>
  </sheetViews>
  <sheetFormatPr defaultRowHeight="15"/>
  <cols>
    <col min="2" max="2" width="6.7109375" customWidth="1"/>
    <col min="3" max="3" width="9.7109375" customWidth="1"/>
    <col min="4" max="4" width="19.28515625" customWidth="1"/>
    <col min="5" max="6" width="12.7109375" customWidth="1"/>
  </cols>
  <sheetData>
    <row r="2" spans="2:15" ht="21">
      <c r="B2" s="9" t="s">
        <v>13</v>
      </c>
    </row>
    <row r="4" spans="2:15">
      <c r="B4" s="10"/>
      <c r="C4" s="10"/>
      <c r="D4" s="50" t="s">
        <v>42</v>
      </c>
      <c r="E4" s="234" t="s">
        <v>10</v>
      </c>
      <c r="F4" s="234"/>
    </row>
    <row r="5" spans="2:15" ht="28.5">
      <c r="B5" s="13" t="s">
        <v>8</v>
      </c>
      <c r="C5" s="13" t="s">
        <v>9</v>
      </c>
      <c r="D5" s="13" t="s">
        <v>14</v>
      </c>
      <c r="E5" s="14" t="s">
        <v>11</v>
      </c>
      <c r="F5" s="14" t="s">
        <v>12</v>
      </c>
    </row>
    <row r="6" spans="2:15">
      <c r="B6" s="11">
        <v>1</v>
      </c>
      <c r="C6" s="11">
        <v>2023</v>
      </c>
      <c r="D6" s="12">
        <v>64270000</v>
      </c>
      <c r="E6" s="12">
        <v>64270000</v>
      </c>
      <c r="F6" s="64">
        <v>0</v>
      </c>
      <c r="J6" s="65"/>
      <c r="K6" s="65"/>
      <c r="L6" s="65"/>
      <c r="M6" s="65"/>
      <c r="N6" s="65"/>
      <c r="O6" s="65"/>
    </row>
    <row r="7" spans="2:15">
      <c r="B7" s="11">
        <v>2</v>
      </c>
      <c r="C7" s="11">
        <v>2024</v>
      </c>
      <c r="D7" s="12">
        <v>38682242.9906542</v>
      </c>
      <c r="E7" s="12">
        <v>41390000</v>
      </c>
      <c r="F7" s="64">
        <v>0</v>
      </c>
    </row>
    <row r="8" spans="2:15">
      <c r="B8" s="11">
        <v>3</v>
      </c>
      <c r="C8" s="11">
        <v>2025</v>
      </c>
      <c r="D8" s="12">
        <v>200890.90750283867</v>
      </c>
      <c r="E8" s="12">
        <v>0</v>
      </c>
      <c r="F8" s="64">
        <v>230000</v>
      </c>
    </row>
    <row r="9" spans="2:15">
      <c r="B9" s="11">
        <v>4</v>
      </c>
      <c r="C9" s="11">
        <v>2026</v>
      </c>
      <c r="D9" s="64">
        <v>187748.51168489593</v>
      </c>
      <c r="E9" s="64">
        <v>0</v>
      </c>
      <c r="F9" s="64">
        <v>230000</v>
      </c>
    </row>
    <row r="10" spans="2:15">
      <c r="B10" s="11">
        <v>5</v>
      </c>
      <c r="C10" s="11">
        <v>2027</v>
      </c>
      <c r="D10" s="64">
        <v>175465.8987709308</v>
      </c>
      <c r="E10" s="64">
        <v>0</v>
      </c>
      <c r="F10" s="64">
        <v>230000</v>
      </c>
    </row>
    <row r="11" spans="2:15">
      <c r="B11" s="11">
        <v>6</v>
      </c>
      <c r="C11" s="11">
        <v>2028</v>
      </c>
      <c r="D11" s="64">
        <v>163986.82128124373</v>
      </c>
      <c r="E11" s="64">
        <v>0</v>
      </c>
      <c r="F11" s="64">
        <v>230000</v>
      </c>
    </row>
    <row r="12" spans="2:15">
      <c r="B12" s="11">
        <v>7</v>
      </c>
      <c r="C12" s="11">
        <v>2029</v>
      </c>
      <c r="D12" s="64">
        <v>153258.71147779789</v>
      </c>
      <c r="E12" s="64">
        <v>0</v>
      </c>
      <c r="F12" s="64">
        <v>230000</v>
      </c>
    </row>
    <row r="13" spans="2:15">
      <c r="B13" s="11">
        <v>8</v>
      </c>
      <c r="C13" s="11">
        <v>2030</v>
      </c>
      <c r="D13" s="64">
        <v>143232.44063345596</v>
      </c>
      <c r="E13" s="64">
        <v>0</v>
      </c>
      <c r="F13" s="64">
        <v>230000</v>
      </c>
    </row>
    <row r="14" spans="2:15">
      <c r="B14" s="11">
        <v>9</v>
      </c>
      <c r="C14" s="11">
        <v>2031</v>
      </c>
      <c r="D14" s="64">
        <v>133862.09404995883</v>
      </c>
      <c r="E14" s="64">
        <v>0</v>
      </c>
      <c r="F14" s="64">
        <v>230000</v>
      </c>
    </row>
    <row r="15" spans="2:15">
      <c r="B15" s="11">
        <v>10</v>
      </c>
      <c r="C15" s="11">
        <v>2032</v>
      </c>
      <c r="D15" s="64">
        <v>125104.76079435404</v>
      </c>
      <c r="E15" s="64">
        <v>0</v>
      </c>
      <c r="F15" s="64">
        <v>230000</v>
      </c>
    </row>
    <row r="16" spans="2:15">
      <c r="B16" s="11">
        <v>11</v>
      </c>
      <c r="C16" s="11">
        <v>2033</v>
      </c>
      <c r="D16" s="64">
        <v>116920.3371909851</v>
      </c>
      <c r="E16" s="64">
        <v>0</v>
      </c>
      <c r="F16" s="64">
        <v>230000</v>
      </c>
    </row>
    <row r="17" spans="2:6">
      <c r="B17" s="11">
        <v>12</v>
      </c>
      <c r="C17" s="11">
        <v>2034</v>
      </c>
      <c r="D17" s="64">
        <v>109271.34316914494</v>
      </c>
      <c r="E17" s="64">
        <v>0</v>
      </c>
      <c r="F17" s="64">
        <v>230000</v>
      </c>
    </row>
    <row r="18" spans="2:6">
      <c r="B18" s="11">
        <v>13</v>
      </c>
      <c r="C18" s="11">
        <v>2035</v>
      </c>
      <c r="D18" s="64">
        <v>102122.75062536911</v>
      </c>
      <c r="E18" s="64">
        <v>0</v>
      </c>
      <c r="F18" s="64">
        <v>230000</v>
      </c>
    </row>
    <row r="19" spans="2:6">
      <c r="B19" s="11">
        <v>14</v>
      </c>
      <c r="C19" s="11">
        <v>2036</v>
      </c>
      <c r="D19" s="64">
        <v>95441.823014363647</v>
      </c>
      <c r="E19" s="64">
        <v>0</v>
      </c>
      <c r="F19" s="64">
        <v>230000</v>
      </c>
    </row>
    <row r="20" spans="2:6">
      <c r="B20" s="11">
        <v>15</v>
      </c>
      <c r="C20" s="11">
        <v>2037</v>
      </c>
      <c r="D20" s="64">
        <v>89197.965433984733</v>
      </c>
      <c r="E20" s="64">
        <v>0</v>
      </c>
      <c r="F20" s="64">
        <v>230000</v>
      </c>
    </row>
    <row r="21" spans="2:6">
      <c r="B21" s="11">
        <v>16</v>
      </c>
      <c r="C21" s="11">
        <v>2038</v>
      </c>
      <c r="D21" s="64">
        <v>83362.584517742725</v>
      </c>
      <c r="E21" s="64">
        <v>0</v>
      </c>
      <c r="F21" s="64">
        <v>230000</v>
      </c>
    </row>
    <row r="22" spans="2:6">
      <c r="B22" s="11">
        <v>17</v>
      </c>
      <c r="C22" s="11">
        <v>2039</v>
      </c>
      <c r="D22" s="64">
        <v>77908.957493217516</v>
      </c>
      <c r="E22" s="64">
        <v>0</v>
      </c>
      <c r="F22" s="64">
        <v>230000</v>
      </c>
    </row>
    <row r="23" spans="2:6">
      <c r="B23" s="11">
        <v>18</v>
      </c>
      <c r="C23" s="11">
        <v>2040</v>
      </c>
      <c r="D23" s="64">
        <v>72812.109806745342</v>
      </c>
      <c r="E23" s="64">
        <v>0</v>
      </c>
      <c r="F23" s="64">
        <v>230000</v>
      </c>
    </row>
    <row r="24" spans="2:6">
      <c r="B24" s="11">
        <v>19</v>
      </c>
      <c r="C24" s="11">
        <v>2041</v>
      </c>
      <c r="D24" s="64">
        <v>68048.700753967598</v>
      </c>
      <c r="E24" s="64">
        <v>0</v>
      </c>
      <c r="F24" s="64">
        <v>230000</v>
      </c>
    </row>
    <row r="25" spans="2:6">
      <c r="B25" s="11">
        <v>20</v>
      </c>
      <c r="C25" s="11">
        <v>2042</v>
      </c>
      <c r="D25" s="64">
        <v>63596.916592493086</v>
      </c>
      <c r="E25" s="64">
        <v>0</v>
      </c>
      <c r="F25" s="64">
        <v>230000</v>
      </c>
    </row>
    <row r="26" spans="2:6">
      <c r="B26" s="11">
        <v>21</v>
      </c>
      <c r="C26" s="11">
        <v>2043</v>
      </c>
      <c r="D26" s="64">
        <v>59436.370647189804</v>
      </c>
      <c r="E26" s="64">
        <v>0</v>
      </c>
      <c r="F26" s="64">
        <v>230000</v>
      </c>
    </row>
    <row r="27" spans="2:6">
      <c r="B27" s="11">
        <v>22</v>
      </c>
      <c r="C27" s="11">
        <v>2044</v>
      </c>
      <c r="D27" s="64">
        <v>55548.009950644671</v>
      </c>
      <c r="E27" s="64">
        <v>0</v>
      </c>
      <c r="F27" s="64">
        <v>230000</v>
      </c>
    </row>
    <row r="28" spans="2:6">
      <c r="B28" s="235" t="s">
        <v>15</v>
      </c>
      <c r="C28" s="236"/>
      <c r="D28" s="64">
        <f>SUM(D6:D27)</f>
        <v>105229461.00604554</v>
      </c>
      <c r="E28" s="64">
        <f>SUM(E6:E27)</f>
        <v>105660000</v>
      </c>
      <c r="F28" s="64">
        <f>SUM(F6:F27)</f>
        <v>4600000</v>
      </c>
    </row>
    <row r="29" spans="2:6">
      <c r="B29" s="10" t="s">
        <v>28</v>
      </c>
      <c r="C29" s="10"/>
      <c r="D29" s="10"/>
      <c r="E29" s="10"/>
      <c r="F29" s="166"/>
    </row>
    <row r="30" spans="2:6">
      <c r="E30" s="18"/>
    </row>
  </sheetData>
  <sheetProtection algorithmName="SHA-512" hashValue="bAKvEpHD5+jUB2BpftADo4yoBDjgJv3b9Qsx+8XgD+M1gO+GUwhf9/4/gwvqf8Qibk58nNVigYFbMy2es95SwQ==" saltValue="wYZrggoJSfPYF2ys29oKog==" spinCount="100000" sheet="1" objects="1" scenarios="1"/>
  <mergeCells count="2">
    <mergeCell ref="E4:F4"/>
    <mergeCell ref="B28:C28"/>
  </mergeCells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B15" sqref="A1:XFD1048576"/>
    </sheetView>
  </sheetViews>
  <sheetFormatPr defaultRowHeight="15"/>
  <cols>
    <col min="2" max="2" width="36.42578125" customWidth="1"/>
    <col min="3" max="3" width="19.42578125" customWidth="1"/>
    <col min="4" max="4" width="19.28515625" customWidth="1"/>
  </cols>
  <sheetData>
    <row r="2" spans="2:4" ht="21">
      <c r="B2" s="9" t="s">
        <v>16</v>
      </c>
    </row>
    <row r="4" spans="2:4" ht="15.75">
      <c r="B4" s="20"/>
      <c r="C4" s="237" t="s">
        <v>114</v>
      </c>
      <c r="D4" s="237"/>
    </row>
    <row r="5" spans="2:4" ht="15.75">
      <c r="B5" s="21" t="s">
        <v>17</v>
      </c>
      <c r="C5" s="22" t="s">
        <v>18</v>
      </c>
      <c r="D5" s="22" t="s">
        <v>19</v>
      </c>
    </row>
    <row r="6" spans="2:4" ht="15.75">
      <c r="B6" s="23" t="s">
        <v>20</v>
      </c>
      <c r="C6" s="24">
        <f>Extra!I38</f>
        <v>192463314.44675094</v>
      </c>
      <c r="D6" s="24">
        <f>Extra!B37</f>
        <v>83091604.031695098</v>
      </c>
    </row>
    <row r="7" spans="2:4" ht="15.75">
      <c r="B7" s="23" t="s">
        <v>21</v>
      </c>
      <c r="C7" s="24">
        <f>Extra!J38</f>
        <v>-173093.92448898719</v>
      </c>
      <c r="D7" s="24">
        <f>Extra!C37</f>
        <v>-590028.22376076237</v>
      </c>
    </row>
    <row r="8" spans="2:4" ht="15.75">
      <c r="B8" s="23" t="s">
        <v>22</v>
      </c>
      <c r="C8" s="24">
        <f>Extra!K38</f>
        <v>4285049.3335372377</v>
      </c>
      <c r="D8" s="24">
        <f>Extra!D37</f>
        <v>2112866.0868260833</v>
      </c>
    </row>
    <row r="9" spans="2:4" ht="15.75">
      <c r="B9" s="23" t="s">
        <v>23</v>
      </c>
      <c r="C9" s="24">
        <f>Extra!L38</f>
        <v>499675.29930879129</v>
      </c>
      <c r="D9" s="24">
        <f>Extra!E37</f>
        <v>185487.49471402162</v>
      </c>
    </row>
    <row r="10" spans="2:4" ht="15.75">
      <c r="B10" s="23" t="s">
        <v>24</v>
      </c>
      <c r="C10" s="24">
        <f>SUM(C6:C9)</f>
        <v>197074945.15510798</v>
      </c>
      <c r="D10" s="25">
        <f>SUM(D6:D9)</f>
        <v>84799929.389474437</v>
      </c>
    </row>
    <row r="11" spans="2:4" ht="15.75">
      <c r="B11" s="23" t="s">
        <v>25</v>
      </c>
      <c r="C11" s="25">
        <f>'Life Cycle Costs'!E28+'Life Cycle Costs'!F28</f>
        <v>110260000</v>
      </c>
      <c r="D11" s="25">
        <f>'Life Cycle Costs'!D28</f>
        <v>105229461.00604554</v>
      </c>
    </row>
    <row r="12" spans="2:4" ht="15.75">
      <c r="B12" s="23" t="s">
        <v>26</v>
      </c>
      <c r="C12" s="20"/>
      <c r="D12" s="24">
        <f>D10-D11</f>
        <v>-20429531.616571099</v>
      </c>
    </row>
    <row r="13" spans="2:4" ht="15.75">
      <c r="B13" s="23" t="s">
        <v>27</v>
      </c>
      <c r="C13" s="20"/>
      <c r="D13" s="66">
        <v>0.8</v>
      </c>
    </row>
    <row r="14" spans="2:4" ht="15.75">
      <c r="B14" s="3"/>
      <c r="C14" s="3"/>
      <c r="D14" s="3"/>
    </row>
  </sheetData>
  <sheetProtection algorithmName="SHA-512" hashValue="rNVJO84Mv1nKOrTJokJfFBx0HZtBLPb01sek2UQF6AQfKlAQ7PTzagD1FJhtwZopTgPQb5bNiVTK9hXLbeXHTA==" saltValue="j/3J+T6OOSzQHQTbpJobaw==" spinCount="100000" sheet="1" objects="1" scenarios="1"/>
  <mergeCells count="1">
    <mergeCell ref="C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5"/>
  <cols>
    <col min="2" max="2" width="16.42578125" customWidth="1"/>
    <col min="3" max="3" width="17.5703125" customWidth="1"/>
    <col min="4" max="4" width="14" customWidth="1"/>
    <col min="5" max="5" width="11.7109375" customWidth="1"/>
    <col min="6" max="6" width="5.7109375" customWidth="1"/>
    <col min="7" max="7" width="6.42578125" customWidth="1"/>
    <col min="8" max="8" width="9.28515625" customWidth="1"/>
    <col min="9" max="9" width="15.42578125" customWidth="1"/>
    <col min="10" max="12" width="12.7109375" customWidth="1"/>
  </cols>
  <sheetData>
    <row r="1" spans="1:12">
      <c r="B1" s="52" t="s">
        <v>29</v>
      </c>
      <c r="C1" s="52"/>
      <c r="D1" s="52"/>
      <c r="E1" s="53">
        <v>7.0000000000000007E-2</v>
      </c>
      <c r="I1" s="52" t="s">
        <v>41</v>
      </c>
      <c r="J1" s="52"/>
      <c r="K1" s="52"/>
    </row>
    <row r="2" spans="1:12">
      <c r="B2" t="s">
        <v>63</v>
      </c>
      <c r="I2" t="s">
        <v>63</v>
      </c>
    </row>
    <row r="3" spans="1:12">
      <c r="B3" t="s">
        <v>30</v>
      </c>
      <c r="C3" t="s">
        <v>31</v>
      </c>
      <c r="E3" t="s">
        <v>31</v>
      </c>
      <c r="I3" t="s">
        <v>30</v>
      </c>
      <c r="J3" t="s">
        <v>31</v>
      </c>
      <c r="L3" t="s">
        <v>31</v>
      </c>
    </row>
    <row r="4" spans="1:12">
      <c r="A4" t="s">
        <v>8</v>
      </c>
      <c r="B4" t="s">
        <v>32</v>
      </c>
      <c r="C4" t="s">
        <v>33</v>
      </c>
      <c r="D4" t="s">
        <v>34</v>
      </c>
      <c r="E4" t="s">
        <v>35</v>
      </c>
      <c r="H4" t="s">
        <v>8</v>
      </c>
      <c r="I4" t="s">
        <v>32</v>
      </c>
      <c r="J4" t="s">
        <v>33</v>
      </c>
      <c r="K4" t="s">
        <v>34</v>
      </c>
      <c r="L4" t="s">
        <v>35</v>
      </c>
    </row>
    <row r="5" spans="1:12">
      <c r="B5" t="s">
        <v>36</v>
      </c>
      <c r="C5" t="s">
        <v>36</v>
      </c>
      <c r="D5" t="s">
        <v>37</v>
      </c>
      <c r="E5" t="s">
        <v>37</v>
      </c>
      <c r="I5" t="s">
        <v>36</v>
      </c>
      <c r="J5" t="s">
        <v>36</v>
      </c>
      <c r="K5" t="s">
        <v>37</v>
      </c>
      <c r="L5" t="s">
        <v>37</v>
      </c>
    </row>
    <row r="6" spans="1:12">
      <c r="A6" s="15" t="s">
        <v>38</v>
      </c>
      <c r="B6" s="15"/>
      <c r="C6" s="16"/>
      <c r="D6" s="16"/>
      <c r="E6" s="16"/>
      <c r="H6" s="15" t="s">
        <v>38</v>
      </c>
      <c r="I6" s="15"/>
      <c r="J6" s="16"/>
      <c r="K6" s="16"/>
      <c r="L6" s="16"/>
    </row>
    <row r="7" spans="1:12">
      <c r="A7">
        <v>1</v>
      </c>
      <c r="B7" s="15"/>
      <c r="C7" s="16"/>
      <c r="D7" s="16"/>
      <c r="E7" s="16"/>
      <c r="H7">
        <v>1</v>
      </c>
      <c r="I7" s="15"/>
      <c r="J7" s="16"/>
      <c r="K7" s="16"/>
      <c r="L7" s="16"/>
    </row>
    <row r="8" spans="1:12">
      <c r="A8">
        <v>2</v>
      </c>
      <c r="B8" s="15"/>
      <c r="C8" s="16"/>
      <c r="D8" s="16"/>
      <c r="E8" s="16"/>
      <c r="H8">
        <v>2</v>
      </c>
      <c r="I8" s="15"/>
      <c r="J8" s="16"/>
      <c r="K8" s="16"/>
      <c r="L8" s="16"/>
    </row>
    <row r="9" spans="1:12">
      <c r="A9">
        <v>3</v>
      </c>
      <c r="B9" s="15"/>
      <c r="C9" s="16"/>
      <c r="D9" s="16"/>
      <c r="E9" s="16"/>
      <c r="H9">
        <v>3</v>
      </c>
      <c r="I9" s="15"/>
      <c r="J9" s="16"/>
      <c r="K9" s="16"/>
      <c r="L9" s="16"/>
    </row>
    <row r="10" spans="1:12">
      <c r="A10">
        <v>4</v>
      </c>
      <c r="B10" s="15"/>
      <c r="C10" s="16"/>
      <c r="D10" s="16"/>
      <c r="E10" s="16"/>
      <c r="H10">
        <v>4</v>
      </c>
      <c r="I10" s="15"/>
      <c r="J10" s="16"/>
      <c r="K10" s="16"/>
      <c r="L10" s="16"/>
    </row>
    <row r="11" spans="1:12">
      <c r="A11">
        <v>5</v>
      </c>
      <c r="B11" s="15"/>
      <c r="C11" s="16"/>
      <c r="D11" s="16"/>
      <c r="E11" s="16"/>
      <c r="H11">
        <v>5</v>
      </c>
      <c r="I11" s="15"/>
      <c r="J11" s="16"/>
      <c r="K11" s="16"/>
      <c r="L11" s="16"/>
    </row>
    <row r="12" spans="1:12">
      <c r="A12">
        <v>6</v>
      </c>
      <c r="B12" s="15"/>
      <c r="C12" s="16"/>
      <c r="D12" s="16"/>
      <c r="E12" s="16"/>
      <c r="H12">
        <v>6</v>
      </c>
      <c r="I12" s="15"/>
      <c r="J12" s="16"/>
      <c r="K12" s="16"/>
      <c r="L12" s="16"/>
    </row>
    <row r="13" spans="1:12">
      <c r="A13">
        <v>7</v>
      </c>
      <c r="B13" s="15"/>
      <c r="C13" s="16"/>
      <c r="D13" s="16"/>
      <c r="E13" s="16"/>
      <c r="H13">
        <v>7</v>
      </c>
      <c r="I13" s="15"/>
      <c r="J13" s="16"/>
      <c r="K13" s="16"/>
      <c r="L13" s="16"/>
    </row>
    <row r="14" spans="1:12">
      <c r="A14">
        <v>8</v>
      </c>
      <c r="B14" s="15"/>
      <c r="C14" s="16"/>
      <c r="D14" s="16"/>
      <c r="E14" s="16"/>
      <c r="H14">
        <v>8</v>
      </c>
      <c r="I14" s="15"/>
      <c r="J14" s="16"/>
      <c r="K14" s="16"/>
      <c r="L14" s="16"/>
    </row>
    <row r="15" spans="1:12">
      <c r="A15" s="15" t="s">
        <v>39</v>
      </c>
      <c r="B15" s="15"/>
      <c r="C15" s="16"/>
      <c r="D15" s="16"/>
      <c r="E15" s="16"/>
      <c r="I15" s="15"/>
      <c r="J15" s="16"/>
      <c r="K15" s="16"/>
      <c r="L15" s="16"/>
    </row>
    <row r="16" spans="1:12">
      <c r="A16" s="17">
        <v>1</v>
      </c>
      <c r="B16" s="18">
        <v>4543950.165949719</v>
      </c>
      <c r="C16" s="18">
        <v>-120728.16188975889</v>
      </c>
      <c r="D16" s="18">
        <v>183898.63229138809</v>
      </c>
      <c r="E16" s="18">
        <v>4166.3668804592489</v>
      </c>
      <c r="H16" s="15" t="s">
        <v>39</v>
      </c>
      <c r="I16" s="15"/>
      <c r="J16" s="16"/>
      <c r="K16" s="16"/>
      <c r="L16" s="16"/>
    </row>
    <row r="17" spans="1:12">
      <c r="A17" s="17">
        <v>2</v>
      </c>
      <c r="B17" s="18">
        <v>4479573.5497163925</v>
      </c>
      <c r="C17" s="18">
        <v>-135959.99832302038</v>
      </c>
      <c r="D17" s="18">
        <v>172186.40201676701</v>
      </c>
      <c r="E17" s="18">
        <v>2478.0251621770963</v>
      </c>
      <c r="H17" s="17">
        <v>1</v>
      </c>
      <c r="I17" s="18">
        <v>5202368.5449958332</v>
      </c>
      <c r="J17" s="18">
        <v>-138221.67254758495</v>
      </c>
      <c r="K17" s="18">
        <v>210545.54411041024</v>
      </c>
      <c r="L17" s="18">
        <v>4770.0734414377939</v>
      </c>
    </row>
    <row r="18" spans="1:12">
      <c r="A18" s="17">
        <v>3</v>
      </c>
      <c r="B18" s="18">
        <v>4418155.0537138749</v>
      </c>
      <c r="C18" s="18">
        <v>-116026.36534978563</v>
      </c>
      <c r="D18" s="18">
        <v>161219.55456764181</v>
      </c>
      <c r="E18" s="18">
        <v>4213.3183991465175</v>
      </c>
      <c r="H18" s="17">
        <v>2</v>
      </c>
      <c r="I18" s="18">
        <v>5487670.2200652193</v>
      </c>
      <c r="J18" s="18">
        <v>-166556.84422562786</v>
      </c>
      <c r="K18" s="18">
        <v>210935.74648582633</v>
      </c>
      <c r="L18" s="18">
        <v>3035.6873787489167</v>
      </c>
    </row>
    <row r="19" spans="1:12">
      <c r="A19" s="17">
        <v>4</v>
      </c>
      <c r="B19" s="18">
        <v>4359848.932636572</v>
      </c>
      <c r="C19" s="18">
        <v>-125259.22332972154</v>
      </c>
      <c r="D19" s="18">
        <v>150950.68980521144</v>
      </c>
      <c r="E19" s="18">
        <v>3660.3185998575982</v>
      </c>
      <c r="H19" s="17">
        <v>3</v>
      </c>
      <c r="I19" s="18">
        <v>5791300.0159694832</v>
      </c>
      <c r="J19" s="18">
        <v>-152086.89675530125</v>
      </c>
      <c r="K19" s="18">
        <v>211325.94886124216</v>
      </c>
      <c r="L19" s="18">
        <v>5522.8009464608431</v>
      </c>
    </row>
    <row r="20" spans="1:12">
      <c r="A20" s="17">
        <v>5</v>
      </c>
      <c r="B20" s="18">
        <v>4304819.1085957997</v>
      </c>
      <c r="C20" s="18">
        <v>-95860.192537866038</v>
      </c>
      <c r="D20" s="18">
        <v>141335.41935148102</v>
      </c>
      <c r="E20" s="18">
        <v>4660.2129225368844</v>
      </c>
      <c r="H20" s="17">
        <v>4</v>
      </c>
      <c r="I20" s="18">
        <v>6114913.6660599727</v>
      </c>
      <c r="J20" s="18">
        <v>-175682.54046723878</v>
      </c>
      <c r="K20" s="18">
        <v>211716.15123665819</v>
      </c>
      <c r="L20" s="18">
        <v>5133.7861871436753</v>
      </c>
    </row>
    <row r="21" spans="1:12">
      <c r="A21" s="17">
        <v>6</v>
      </c>
      <c r="B21" s="18">
        <v>4253242.1248486629</v>
      </c>
      <c r="C21" s="18">
        <v>-68727.296844184049</v>
      </c>
      <c r="D21" s="18">
        <v>132332.17539257387</v>
      </c>
      <c r="E21" s="18">
        <v>5327.0949770895968</v>
      </c>
      <c r="H21" s="17">
        <v>5</v>
      </c>
      <c r="I21" s="18">
        <v>6460372.6954892734</v>
      </c>
      <c r="J21" s="18">
        <v>-143860.30047566458</v>
      </c>
      <c r="K21" s="18">
        <v>212106.35361207408</v>
      </c>
      <c r="L21" s="18">
        <v>6993.7229789300354</v>
      </c>
    </row>
    <row r="22" spans="1:12">
      <c r="A22" s="17">
        <v>7</v>
      </c>
      <c r="B22" s="18">
        <v>4205310.5673451107</v>
      </c>
      <c r="C22" s="18">
        <v>-77046.466811976381</v>
      </c>
      <c r="D22" s="18">
        <v>123902.03160854858</v>
      </c>
      <c r="E22" s="18">
        <v>4792.1165791246149</v>
      </c>
      <c r="H22" s="17">
        <v>6</v>
      </c>
      <c r="I22" s="18">
        <v>6829777.4190597413</v>
      </c>
      <c r="J22" s="18">
        <v>-110361.02020082522</v>
      </c>
      <c r="K22" s="18">
        <v>212496.55598748985</v>
      </c>
      <c r="L22" s="18">
        <v>8554.1504376517623</v>
      </c>
    </row>
    <row r="23" spans="1:12">
      <c r="A23" s="17">
        <v>8</v>
      </c>
      <c r="B23" s="18">
        <v>4161237.0741948178</v>
      </c>
      <c r="C23" s="18">
        <v>-53792.505384131167</v>
      </c>
      <c r="D23" s="18">
        <v>116008.53546136791</v>
      </c>
      <c r="E23" s="18">
        <v>10581.474115036472</v>
      </c>
      <c r="H23" s="17">
        <v>7</v>
      </c>
      <c r="I23" s="18">
        <v>7225506.4987135008</v>
      </c>
      <c r="J23" s="18">
        <v>-132380.17448121653</v>
      </c>
      <c r="K23" s="18">
        <v>212886.75836290591</v>
      </c>
      <c r="L23" s="18">
        <v>8233.7484783953314</v>
      </c>
    </row>
    <row r="24" spans="1:12">
      <c r="A24" s="17">
        <v>9</v>
      </c>
      <c r="B24" s="18">
        <v>4121259.0868530087</v>
      </c>
      <c r="C24" s="18">
        <v>-61082.223431826074</v>
      </c>
      <c r="D24" s="18">
        <v>108617.55112130204</v>
      </c>
      <c r="E24" s="18">
        <v>9965.5919926777187</v>
      </c>
      <c r="H24" s="17">
        <v>8</v>
      </c>
      <c r="I24" s="18">
        <v>7650264.6341177542</v>
      </c>
      <c r="J24" s="18">
        <v>-98895.327082616728</v>
      </c>
      <c r="K24" s="18">
        <v>213276.96073832206</v>
      </c>
      <c r="L24" s="18">
        <v>19453.608567774208</v>
      </c>
    </row>
    <row r="25" spans="1:12">
      <c r="A25" s="17">
        <v>10</v>
      </c>
      <c r="B25" s="18">
        <v>4085644.5416870657</v>
      </c>
      <c r="C25" s="18">
        <v>-38937.370342821589</v>
      </c>
      <c r="D25" s="18">
        <v>101697.11235760189</v>
      </c>
      <c r="E25" s="18">
        <v>10477.062329735618</v>
      </c>
      <c r="H25" s="17">
        <v>9</v>
      </c>
      <c r="I25" s="18">
        <v>8107140.4064448513</v>
      </c>
      <c r="J25" s="18">
        <v>-120157.97873018117</v>
      </c>
      <c r="K25" s="18">
        <v>213667.16311373809</v>
      </c>
      <c r="L25" s="18">
        <v>19603.82781459</v>
      </c>
    </row>
    <row r="26" spans="1:12">
      <c r="A26" s="17">
        <v>11</v>
      </c>
      <c r="B26" s="18">
        <v>4054698.7608804461</v>
      </c>
      <c r="C26" s="18">
        <v>-18776.389799412122</v>
      </c>
      <c r="D26" s="18">
        <v>95217.284761958232</v>
      </c>
      <c r="E26" s="18">
        <v>10936.952597323472</v>
      </c>
      <c r="H26" s="17">
        <v>10</v>
      </c>
      <c r="I26" s="18">
        <v>8599676.889973186</v>
      </c>
      <c r="J26" s="18">
        <v>-81957.399983509735</v>
      </c>
      <c r="K26" s="18">
        <v>214057.36548915406</v>
      </c>
      <c r="L26" s="18">
        <v>22052.665099111076</v>
      </c>
    </row>
    <row r="27" spans="1:12">
      <c r="A27" s="17">
        <v>12</v>
      </c>
      <c r="B27" s="18">
        <v>4028772.8834849652</v>
      </c>
      <c r="C27" s="18">
        <v>-25717.085284931934</v>
      </c>
      <c r="D27" s="18">
        <v>89150.036713240217</v>
      </c>
      <c r="E27" s="18">
        <v>10313.237520990988</v>
      </c>
      <c r="H27" s="17">
        <v>11</v>
      </c>
      <c r="I27" s="18">
        <v>9131958.4450248145</v>
      </c>
      <c r="J27" s="18">
        <v>-42288.027177285781</v>
      </c>
      <c r="K27" s="18">
        <v>214447.56786456992</v>
      </c>
      <c r="L27" s="18">
        <v>24632.112648555158</v>
      </c>
    </row>
    <row r="28" spans="1:12">
      <c r="A28" s="17">
        <v>13</v>
      </c>
      <c r="B28" s="18">
        <v>4008274.2897641896</v>
      </c>
      <c r="C28" s="18">
        <v>7664.5956998854017</v>
      </c>
      <c r="D28" s="18">
        <v>83469.118529457453</v>
      </c>
      <c r="E28" s="18">
        <v>11855.580370955018</v>
      </c>
      <c r="H28" s="17">
        <v>12</v>
      </c>
      <c r="I28" s="18">
        <v>9708718.190159563</v>
      </c>
      <c r="J28" s="18">
        <v>-61974.189393303699</v>
      </c>
      <c r="K28" s="18">
        <v>214837.77023998584</v>
      </c>
      <c r="L28" s="18">
        <v>24853.303875712256</v>
      </c>
    </row>
    <row r="29" spans="1:12">
      <c r="A29" s="17">
        <v>14</v>
      </c>
      <c r="B29" s="18">
        <v>3993679.627925944</v>
      </c>
      <c r="C29" s="18">
        <v>497.0723746323165</v>
      </c>
      <c r="D29" s="18">
        <v>78149.949287971715</v>
      </c>
      <c r="E29" s="18">
        <v>11189.035595307672</v>
      </c>
      <c r="H29" s="17">
        <v>13</v>
      </c>
      <c r="I29" s="18">
        <v>10335472.13953061</v>
      </c>
      <c r="J29" s="18">
        <v>19763.421759640136</v>
      </c>
      <c r="K29" s="18">
        <v>215227.97261540173</v>
      </c>
      <c r="L29" s="18">
        <v>30570.018856963081</v>
      </c>
    </row>
    <row r="30" spans="1:12">
      <c r="A30" s="17">
        <v>15</v>
      </c>
      <c r="B30" s="18">
        <v>3985551.2715875944</v>
      </c>
      <c r="C30" s="18">
        <v>29467.059882048357</v>
      </c>
      <c r="D30" s="18">
        <v>73169.510827846883</v>
      </c>
      <c r="E30" s="18">
        <v>12589.732314508035</v>
      </c>
      <c r="H30" s="17">
        <v>14</v>
      </c>
      <c r="I30" s="18">
        <v>11018688.056959961</v>
      </c>
      <c r="J30" s="18">
        <v>1371.4383596288301</v>
      </c>
      <c r="K30" s="18">
        <v>215618.17499081785</v>
      </c>
      <c r="L30" s="18">
        <v>30870.902117640446</v>
      </c>
    </row>
    <row r="31" spans="1:12">
      <c r="A31" s="17">
        <v>16</v>
      </c>
      <c r="B31" s="18">
        <v>3984558.3487321143</v>
      </c>
      <c r="C31" s="18">
        <v>54664.60865803183</v>
      </c>
      <c r="D31" s="18">
        <v>68506.248479011861</v>
      </c>
      <c r="E31" s="18">
        <v>13829.772888736357</v>
      </c>
      <c r="H31" s="17">
        <v>15</v>
      </c>
      <c r="I31" s="18">
        <v>11765999.98202966</v>
      </c>
      <c r="J31" s="18">
        <v>86991.585960589218</v>
      </c>
      <c r="K31" s="18">
        <v>216008.37736623362</v>
      </c>
      <c r="L31" s="18">
        <v>37166.951343033084</v>
      </c>
    </row>
    <row r="32" spans="1:12">
      <c r="A32" s="17">
        <v>17</v>
      </c>
      <c r="B32" s="18">
        <v>3991503.9346595234</v>
      </c>
      <c r="C32" s="18">
        <v>46403.516738372076</v>
      </c>
      <c r="D32" s="18">
        <v>64139.978091744757</v>
      </c>
      <c r="E32" s="18">
        <v>13064.842933340431</v>
      </c>
      <c r="H32" s="17">
        <v>16</v>
      </c>
      <c r="I32" s="18">
        <v>12586483.52095253</v>
      </c>
      <c r="J32" s="18">
        <v>172675.39733043921</v>
      </c>
      <c r="K32" s="18">
        <v>216398.57974164962</v>
      </c>
      <c r="L32" s="18">
        <v>43685.696965131581</v>
      </c>
    </row>
    <row r="33" spans="1:12">
      <c r="A33" s="17">
        <v>18</v>
      </c>
      <c r="B33" s="18">
        <v>4007360.6651514489</v>
      </c>
      <c r="C33" s="18">
        <v>68823.133674622484</v>
      </c>
      <c r="D33" s="18">
        <v>60051.798967003007</v>
      </c>
      <c r="E33" s="18">
        <v>14077.842456854474</v>
      </c>
      <c r="H33" s="17">
        <v>17</v>
      </c>
      <c r="I33" s="18">
        <v>13491012.977469131</v>
      </c>
      <c r="J33" s="18">
        <v>156840.74393151872</v>
      </c>
      <c r="K33" s="18">
        <v>216788.7821170658</v>
      </c>
      <c r="L33" s="18">
        <v>44158.284307773451</v>
      </c>
    </row>
    <row r="34" spans="1:12">
      <c r="A34" s="17">
        <v>19</v>
      </c>
      <c r="B34" s="18">
        <v>4033318.0183232413</v>
      </c>
      <c r="C34" s="18">
        <v>60563.150735059236</v>
      </c>
      <c r="D34" s="18">
        <v>56224.012313426363</v>
      </c>
      <c r="E34" s="18">
        <v>13301.997919374464</v>
      </c>
      <c r="H34" s="17">
        <v>18</v>
      </c>
      <c r="I34" s="18">
        <v>14492730.18833163</v>
      </c>
      <c r="J34" s="18">
        <v>248900.75798158505</v>
      </c>
      <c r="K34" s="18">
        <v>217178.98449248145</v>
      </c>
      <c r="L34" s="18">
        <v>50912.904879082271</v>
      </c>
    </row>
    <row r="35" spans="1:12">
      <c r="A35" s="17">
        <v>20</v>
      </c>
      <c r="B35" s="18">
        <v>4070846.0256446004</v>
      </c>
      <c r="C35" s="18">
        <v>79801.917806021753</v>
      </c>
      <c r="D35" s="18">
        <v>52640.044880539164</v>
      </c>
      <c r="E35" s="18">
        <v>14006.918158789345</v>
      </c>
      <c r="H35" s="17">
        <v>19</v>
      </c>
      <c r="I35" s="18">
        <v>15607668.067770995</v>
      </c>
      <c r="J35" s="18">
        <v>234360.28339866718</v>
      </c>
      <c r="K35" s="18">
        <v>217569.18686789763</v>
      </c>
      <c r="L35" s="18">
        <v>51474.534668626853</v>
      </c>
    </row>
    <row r="36" spans="1:12">
      <c r="A36" s="17"/>
      <c r="B36" s="19"/>
      <c r="C36" s="19"/>
      <c r="D36" s="19"/>
      <c r="E36" s="19"/>
      <c r="H36" s="17">
        <v>20</v>
      </c>
      <c r="I36" s="18">
        <v>16855591.887633264</v>
      </c>
      <c r="J36" s="18">
        <v>330424.81830930087</v>
      </c>
      <c r="K36" s="18">
        <v>217959.3892433134</v>
      </c>
      <c r="L36" s="18">
        <v>57996.518316029447</v>
      </c>
    </row>
    <row r="37" spans="1:12">
      <c r="A37" t="s">
        <v>40</v>
      </c>
      <c r="B37" s="18">
        <v>83091604.031695098</v>
      </c>
      <c r="C37" s="18">
        <v>-590028.22376076237</v>
      </c>
      <c r="D37" s="18">
        <v>2112866.0868260833</v>
      </c>
      <c r="E37" s="18">
        <v>185487.49471402162</v>
      </c>
      <c r="H37" s="17"/>
      <c r="I37" s="19"/>
      <c r="J37" s="19"/>
      <c r="K37" s="19"/>
      <c r="L37" s="19"/>
    </row>
    <row r="38" spans="1:12">
      <c r="H38" t="s">
        <v>40</v>
      </c>
      <c r="I38" s="18">
        <v>192463314.44675094</v>
      </c>
      <c r="J38" s="18">
        <v>-173093.92448898719</v>
      </c>
      <c r="K38" s="18">
        <v>4285049.3335372377</v>
      </c>
      <c r="L38" s="18">
        <v>499675.29930879129</v>
      </c>
    </row>
  </sheetData>
  <sheetProtection algorithmName="SHA-512" hashValue="bOi/ZRbVzJzbWwIpoTt5pygu2tteRdaU44Z+CArcfNHAyW9uOUvXXBHB2AI8MzVnp4XH0/qdWb2ITnrCYiG3Dg==" saltValue="q8U+C0PrUYahi8oAvvHgB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23" sqref="A1:XFD1048576"/>
    </sheetView>
  </sheetViews>
  <sheetFormatPr defaultRowHeight="15"/>
  <cols>
    <col min="1" max="1" width="14.28515625" customWidth="1"/>
    <col min="2" max="3" width="11.28515625" customWidth="1"/>
  </cols>
  <sheetData>
    <row r="1" spans="1:3">
      <c r="A1" s="43"/>
      <c r="B1" s="43"/>
    </row>
    <row r="3" spans="1:3">
      <c r="A3" s="238" t="s">
        <v>66</v>
      </c>
      <c r="B3" s="238"/>
      <c r="C3" s="238"/>
    </row>
    <row r="4" spans="1:3">
      <c r="A4" s="44"/>
      <c r="B4" s="44"/>
    </row>
    <row r="5" spans="1:3" ht="15.75" thickBot="1">
      <c r="A5" s="44"/>
      <c r="B5" s="44"/>
    </row>
    <row r="6" spans="1:3" ht="41.25" customHeight="1" thickBot="1">
      <c r="A6" s="167" t="s">
        <v>8</v>
      </c>
      <c r="B6" s="168" t="s">
        <v>54</v>
      </c>
      <c r="C6" s="168" t="s">
        <v>65</v>
      </c>
    </row>
    <row r="7" spans="1:3">
      <c r="A7" s="54">
        <v>2017</v>
      </c>
      <c r="B7" s="46">
        <v>25240</v>
      </c>
      <c r="C7" s="46">
        <v>2390</v>
      </c>
    </row>
    <row r="8" spans="1:3">
      <c r="A8" s="45" t="s">
        <v>68</v>
      </c>
      <c r="B8" s="46">
        <v>27910</v>
      </c>
      <c r="C8" s="46">
        <v>2620</v>
      </c>
    </row>
    <row r="9" spans="1:3">
      <c r="A9" s="45" t="s">
        <v>69</v>
      </c>
      <c r="B9" s="46">
        <v>35900</v>
      </c>
      <c r="C9" s="46">
        <v>3340</v>
      </c>
    </row>
    <row r="10" spans="1:3">
      <c r="A10" s="45" t="s">
        <v>70</v>
      </c>
      <c r="B10" s="46">
        <v>28690</v>
      </c>
      <c r="C10" s="46">
        <v>2690</v>
      </c>
    </row>
    <row r="11" spans="1:3" ht="15.75" thickBot="1">
      <c r="A11" s="47" t="s">
        <v>71</v>
      </c>
      <c r="B11" s="48">
        <v>38180</v>
      </c>
      <c r="C11" s="48">
        <v>3530</v>
      </c>
    </row>
    <row r="12" spans="1:3">
      <c r="A12" s="49"/>
      <c r="B12" s="49"/>
    </row>
    <row r="13" spans="1:3">
      <c r="A13" s="43"/>
      <c r="B13" s="43"/>
    </row>
    <row r="14" spans="1:3">
      <c r="A14" s="43"/>
      <c r="B14" s="43"/>
    </row>
    <row r="15" spans="1:3">
      <c r="A15" s="43"/>
      <c r="B15" s="43"/>
    </row>
  </sheetData>
  <sheetProtection algorithmName="SHA-512" hashValue="R6MmMkeP0ANAAIppFGB9c9nWGP6ETdQqMVI4MLB8b9uxo4unYAE+7qvFVn5IwupUA0e85SIgJ/I2AG5qlfxTXQ==" saltValue="CMmJxB7XBEry23TUUY7vmw==" spinCount="100000" sheet="1" objects="1" scenarios="1"/>
  <mergeCells count="1"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15" sqref="A1:XFD1048576"/>
    </sheetView>
  </sheetViews>
  <sheetFormatPr defaultRowHeight="15"/>
  <cols>
    <col min="1" max="1" width="18.42578125" customWidth="1"/>
    <col min="2" max="2" width="14.28515625" customWidth="1"/>
  </cols>
  <sheetData>
    <row r="1" spans="1:4">
      <c r="A1" s="239" t="s">
        <v>131</v>
      </c>
      <c r="B1" s="239"/>
      <c r="C1" s="239"/>
    </row>
    <row r="2" spans="1:4">
      <c r="A2" s="169"/>
      <c r="B2" s="169"/>
      <c r="C2" s="169"/>
    </row>
    <row r="3" spans="1:4">
      <c r="A3" s="170" t="s">
        <v>116</v>
      </c>
      <c r="B3" s="171" t="s">
        <v>117</v>
      </c>
      <c r="C3" s="172" t="s">
        <v>40</v>
      </c>
    </row>
    <row r="4" spans="1:4">
      <c r="A4" s="173" t="s">
        <v>118</v>
      </c>
      <c r="B4" s="174">
        <f>C28</f>
        <v>10090</v>
      </c>
      <c r="C4" s="169"/>
    </row>
    <row r="5" spans="1:4">
      <c r="A5" s="173" t="s">
        <v>119</v>
      </c>
      <c r="B5" s="174">
        <f>C33</f>
        <v>3840</v>
      </c>
      <c r="C5" s="169"/>
    </row>
    <row r="6" spans="1:4">
      <c r="A6" s="173" t="s">
        <v>120</v>
      </c>
      <c r="B6" s="174">
        <f>C36/2</f>
        <v>1740</v>
      </c>
      <c r="C6" s="175">
        <f>SUM(B4:B6)</f>
        <v>15670</v>
      </c>
      <c r="D6" s="176" t="s">
        <v>121</v>
      </c>
    </row>
    <row r="7" spans="1:4">
      <c r="A7" s="173" t="s">
        <v>122</v>
      </c>
      <c r="B7" s="174">
        <f>C36/2</f>
        <v>1740</v>
      </c>
      <c r="C7" s="175">
        <f>B7</f>
        <v>1740</v>
      </c>
      <c r="D7" s="176" t="s">
        <v>123</v>
      </c>
    </row>
    <row r="8" spans="1:4">
      <c r="A8" s="177"/>
      <c r="B8" s="178"/>
      <c r="C8" s="179"/>
    </row>
    <row r="9" spans="1:4">
      <c r="A9" s="170" t="s">
        <v>124</v>
      </c>
      <c r="B9" s="171" t="s">
        <v>117</v>
      </c>
      <c r="C9" s="180"/>
    </row>
    <row r="10" spans="1:4">
      <c r="A10" s="173" t="s">
        <v>119</v>
      </c>
      <c r="B10" s="174">
        <f>C31+C32</f>
        <v>8810</v>
      </c>
      <c r="C10" s="181"/>
    </row>
    <row r="11" spans="1:4">
      <c r="A11" s="173" t="s">
        <v>125</v>
      </c>
      <c r="B11" s="174">
        <f>C30</f>
        <v>140</v>
      </c>
      <c r="C11" s="181"/>
    </row>
    <row r="12" spans="1:4">
      <c r="A12" s="173" t="s">
        <v>120</v>
      </c>
      <c r="B12" s="174">
        <f>C35/2</f>
        <v>39650</v>
      </c>
      <c r="C12" s="182"/>
    </row>
    <row r="13" spans="1:4">
      <c r="A13" s="173" t="s">
        <v>122</v>
      </c>
      <c r="B13" s="174">
        <f>C35/2</f>
        <v>39650</v>
      </c>
      <c r="C13" s="183"/>
    </row>
    <row r="14" spans="1:4">
      <c r="A14" s="240" t="s">
        <v>40</v>
      </c>
      <c r="B14" s="241"/>
      <c r="C14" s="174">
        <f>C6+C7+B10+B11+B12+B13</f>
        <v>105660</v>
      </c>
    </row>
    <row r="26" spans="1:3">
      <c r="C26" s="186"/>
    </row>
    <row r="27" spans="1:3">
      <c r="C27" s="187" t="s">
        <v>117</v>
      </c>
    </row>
    <row r="28" spans="1:3">
      <c r="A28" s="169" t="s">
        <v>126</v>
      </c>
      <c r="B28" s="169"/>
      <c r="C28" s="174">
        <v>10090</v>
      </c>
    </row>
    <row r="29" spans="1:3">
      <c r="A29" s="242" t="s">
        <v>127</v>
      </c>
      <c r="B29" s="242"/>
      <c r="C29" s="174">
        <f>SUM(C30:C33)</f>
        <v>12790</v>
      </c>
    </row>
    <row r="30" spans="1:3">
      <c r="A30" s="169"/>
      <c r="B30" s="184" t="s">
        <v>125</v>
      </c>
      <c r="C30" s="174">
        <v>140</v>
      </c>
    </row>
    <row r="31" spans="1:3">
      <c r="A31" s="169"/>
      <c r="B31" s="184" t="s">
        <v>128</v>
      </c>
      <c r="C31" s="174">
        <v>50</v>
      </c>
    </row>
    <row r="32" spans="1:3">
      <c r="A32" s="169"/>
      <c r="B32" s="184" t="s">
        <v>129</v>
      </c>
      <c r="C32" s="174">
        <v>8760</v>
      </c>
    </row>
    <row r="33" spans="1:3">
      <c r="A33" s="169"/>
      <c r="B33" s="184" t="s">
        <v>116</v>
      </c>
      <c r="C33" s="174">
        <v>3840</v>
      </c>
    </row>
    <row r="34" spans="1:3">
      <c r="A34" s="242" t="s">
        <v>130</v>
      </c>
      <c r="B34" s="242"/>
      <c r="C34" s="174">
        <f>SUM(C35:C36)</f>
        <v>82780</v>
      </c>
    </row>
    <row r="35" spans="1:3">
      <c r="A35" s="184"/>
      <c r="B35" s="184" t="s">
        <v>124</v>
      </c>
      <c r="C35" s="174">
        <v>79300</v>
      </c>
    </row>
    <row r="36" spans="1:3">
      <c r="A36" s="184"/>
      <c r="B36" s="184" t="s">
        <v>116</v>
      </c>
      <c r="C36" s="174">
        <v>3480</v>
      </c>
    </row>
    <row r="37" spans="1:3">
      <c r="A37" s="243" t="s">
        <v>40</v>
      </c>
      <c r="B37" s="244"/>
      <c r="C37" s="185">
        <f>C28+C29+C34</f>
        <v>105660</v>
      </c>
    </row>
  </sheetData>
  <sheetProtection algorithmName="SHA-512" hashValue="aJ0z+hYVGy8/OxE0EUurREbYTFmwP8HguxYSIleI04sC0EQsj2dEbtA+yjG4lGsddEkxaU/DiUIVDizaall4pg==" saltValue="vfb5AXAo0RJxHfMmxa/OUw==" spinCount="100000" sheet="1" objects="1" scenarios="1"/>
  <mergeCells count="5">
    <mergeCell ref="A1:C1"/>
    <mergeCell ref="A14:B14"/>
    <mergeCell ref="A29:B29"/>
    <mergeCell ref="A34:B34"/>
    <mergeCell ref="A37:B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sqref="A1:M38"/>
    </sheetView>
  </sheetViews>
  <sheetFormatPr defaultRowHeight="15"/>
  <cols>
    <col min="2" max="2" width="7.7109375" customWidth="1"/>
    <col min="3" max="3" width="9.5703125" customWidth="1"/>
    <col min="4" max="5" width="20.7109375" customWidth="1"/>
  </cols>
  <sheetData>
    <row r="2" spans="2:5" ht="21">
      <c r="B2" s="9" t="s">
        <v>47</v>
      </c>
      <c r="C2" s="26"/>
      <c r="D2" s="27"/>
      <c r="E2" s="28"/>
    </row>
    <row r="3" spans="2:5" ht="21">
      <c r="B3" s="29"/>
      <c r="C3" s="30"/>
      <c r="D3" s="31"/>
      <c r="E3" s="32"/>
    </row>
    <row r="4" spans="2:5">
      <c r="B4" s="245" t="s">
        <v>8</v>
      </c>
      <c r="C4" s="247" t="s">
        <v>9</v>
      </c>
      <c r="D4" s="249" t="s">
        <v>43</v>
      </c>
      <c r="E4" s="249" t="s">
        <v>41</v>
      </c>
    </row>
    <row r="5" spans="2:5" ht="16.149999999999999" customHeight="1">
      <c r="B5" s="246"/>
      <c r="C5" s="248"/>
      <c r="D5" s="250"/>
      <c r="E5" s="250"/>
    </row>
    <row r="6" spans="2:5">
      <c r="B6" s="55">
        <v>1</v>
      </c>
      <c r="C6" s="55">
        <v>2023</v>
      </c>
      <c r="D6" s="56">
        <v>183898.63229138809</v>
      </c>
      <c r="E6" s="57">
        <v>210545.54411041024</v>
      </c>
    </row>
    <row r="7" spans="2:5">
      <c r="B7" s="55">
        <v>2</v>
      </c>
      <c r="C7" s="55">
        <v>2024</v>
      </c>
      <c r="D7" s="56">
        <v>172186.40201676701</v>
      </c>
      <c r="E7" s="58">
        <v>210935.74648582633</v>
      </c>
    </row>
    <row r="8" spans="2:5">
      <c r="B8" s="55">
        <v>3</v>
      </c>
      <c r="C8" s="55">
        <v>2025</v>
      </c>
      <c r="D8" s="56">
        <v>161219.55456764181</v>
      </c>
      <c r="E8" s="58">
        <v>211325.94886124216</v>
      </c>
    </row>
    <row r="9" spans="2:5">
      <c r="B9" s="55">
        <v>4</v>
      </c>
      <c r="C9" s="55">
        <v>2026</v>
      </c>
      <c r="D9" s="56">
        <v>150950.68980521144</v>
      </c>
      <c r="E9" s="58">
        <v>211716.15123665819</v>
      </c>
    </row>
    <row r="10" spans="2:5">
      <c r="B10" s="55">
        <v>5</v>
      </c>
      <c r="C10" s="55">
        <v>2027</v>
      </c>
      <c r="D10" s="56">
        <v>141335.41935148102</v>
      </c>
      <c r="E10" s="58">
        <v>212106.35361207408</v>
      </c>
    </row>
    <row r="11" spans="2:5">
      <c r="B11" s="55">
        <v>6</v>
      </c>
      <c r="C11" s="55">
        <v>2028</v>
      </c>
      <c r="D11" s="56">
        <v>132332.17539257387</v>
      </c>
      <c r="E11" s="58">
        <v>212496.55598748985</v>
      </c>
    </row>
    <row r="12" spans="2:5">
      <c r="B12" s="55">
        <v>7</v>
      </c>
      <c r="C12" s="55">
        <v>2029</v>
      </c>
      <c r="D12" s="56">
        <v>123902.03160854858</v>
      </c>
      <c r="E12" s="58">
        <v>212886.75836290591</v>
      </c>
    </row>
    <row r="13" spans="2:5">
      <c r="B13" s="55">
        <v>8</v>
      </c>
      <c r="C13" s="55">
        <v>2030</v>
      </c>
      <c r="D13" s="56">
        <v>116008.53546136791</v>
      </c>
      <c r="E13" s="58">
        <v>213276.96073832206</v>
      </c>
    </row>
    <row r="14" spans="2:5">
      <c r="B14" s="55">
        <v>9</v>
      </c>
      <c r="C14" s="55">
        <v>2031</v>
      </c>
      <c r="D14" s="56">
        <v>108617.55112130204</v>
      </c>
      <c r="E14" s="58">
        <v>213667.16311373809</v>
      </c>
    </row>
    <row r="15" spans="2:5">
      <c r="B15" s="55">
        <v>10</v>
      </c>
      <c r="C15" s="55">
        <v>2032</v>
      </c>
      <c r="D15" s="56">
        <v>101697.11235760189</v>
      </c>
      <c r="E15" s="58">
        <v>214057.36548915406</v>
      </c>
    </row>
    <row r="16" spans="2:5">
      <c r="B16" s="55">
        <v>11</v>
      </c>
      <c r="C16" s="55">
        <v>2033</v>
      </c>
      <c r="D16" s="56">
        <v>95217.284761958232</v>
      </c>
      <c r="E16" s="58">
        <v>214447.56786456992</v>
      </c>
    </row>
    <row r="17" spans="2:5">
      <c r="B17" s="55">
        <v>12</v>
      </c>
      <c r="C17" s="55">
        <v>2034</v>
      </c>
      <c r="D17" s="56">
        <v>89150.036713240217</v>
      </c>
      <c r="E17" s="58">
        <v>214837.77023998584</v>
      </c>
    </row>
    <row r="18" spans="2:5">
      <c r="B18" s="55">
        <v>13</v>
      </c>
      <c r="C18" s="55">
        <v>2035</v>
      </c>
      <c r="D18" s="56">
        <v>83469.118529457453</v>
      </c>
      <c r="E18" s="58">
        <v>215227.97261540173</v>
      </c>
    </row>
    <row r="19" spans="2:5">
      <c r="B19" s="55">
        <v>14</v>
      </c>
      <c r="C19" s="55">
        <v>2036</v>
      </c>
      <c r="D19" s="56">
        <v>78149.949287971715</v>
      </c>
      <c r="E19" s="58">
        <v>215618.17499081785</v>
      </c>
    </row>
    <row r="20" spans="2:5">
      <c r="B20" s="55">
        <v>15</v>
      </c>
      <c r="C20" s="55">
        <v>2037</v>
      </c>
      <c r="D20" s="56">
        <v>73169.510827846883</v>
      </c>
      <c r="E20" s="58">
        <v>216008.37736623362</v>
      </c>
    </row>
    <row r="21" spans="2:5">
      <c r="B21" s="55">
        <v>16</v>
      </c>
      <c r="C21" s="55">
        <v>2038</v>
      </c>
      <c r="D21" s="56">
        <v>68506.248479011861</v>
      </c>
      <c r="E21" s="58">
        <v>216398.57974164962</v>
      </c>
    </row>
    <row r="22" spans="2:5">
      <c r="B22" s="55">
        <v>17</v>
      </c>
      <c r="C22" s="55">
        <v>2039</v>
      </c>
      <c r="D22" s="56">
        <v>64139.978091744757</v>
      </c>
      <c r="E22" s="58">
        <v>216788.7821170658</v>
      </c>
    </row>
    <row r="23" spans="2:5">
      <c r="B23" s="55">
        <v>18</v>
      </c>
      <c r="C23" s="55">
        <v>2040</v>
      </c>
      <c r="D23" s="56">
        <v>60051.798967003007</v>
      </c>
      <c r="E23" s="58">
        <v>217178.98449248145</v>
      </c>
    </row>
    <row r="24" spans="2:5">
      <c r="B24" s="55">
        <v>19</v>
      </c>
      <c r="C24" s="55">
        <v>2041</v>
      </c>
      <c r="D24" s="56">
        <v>56224.012313426363</v>
      </c>
      <c r="E24" s="58">
        <v>217569.18686789763</v>
      </c>
    </row>
    <row r="25" spans="2:5">
      <c r="B25" s="55">
        <v>20</v>
      </c>
      <c r="C25" s="55">
        <v>2042</v>
      </c>
      <c r="D25" s="56">
        <v>52640.044880539164</v>
      </c>
      <c r="E25" s="58">
        <v>217959.3892433134</v>
      </c>
    </row>
    <row r="26" spans="2:5">
      <c r="B26" s="59" t="s">
        <v>44</v>
      </c>
      <c r="C26" s="60"/>
      <c r="D26" s="58">
        <f t="shared" ref="D26:E26" si="0">SUM(D6:D25)</f>
        <v>2112866.0868260833</v>
      </c>
      <c r="E26" s="58">
        <f t="shared" si="0"/>
        <v>4285049.3335372377</v>
      </c>
    </row>
    <row r="27" spans="2:5" ht="15.75">
      <c r="B27" s="188" t="s">
        <v>45</v>
      </c>
      <c r="C27" s="33"/>
      <c r="D27" s="34"/>
      <c r="E27" s="35"/>
    </row>
  </sheetData>
  <sheetProtection algorithmName="SHA-512" hashValue="2/OBvwTwbKIRQ64wyalHFYYypYlox4qxjAgDQ+QJGMf1wl9m8EXRjxYq8xsRTaNwkEIN6SM/1szFPuqhaJMPZw==" saltValue="B6i3sloL402AewIi0UF70Q==" spinCount="100000" sheet="1" objects="1" scenarios="1"/>
  <mergeCells count="4">
    <mergeCell ref="B4:B5"/>
    <mergeCell ref="C4:C5"/>
    <mergeCell ref="E4:E5"/>
    <mergeCell ref="D4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sqref="A1:J34"/>
    </sheetView>
  </sheetViews>
  <sheetFormatPr defaultRowHeight="15"/>
  <cols>
    <col min="2" max="2" width="7.7109375" customWidth="1"/>
    <col min="3" max="3" width="9.5703125" customWidth="1"/>
    <col min="4" max="5" width="20.7109375" customWidth="1"/>
  </cols>
  <sheetData>
    <row r="2" spans="2:5" ht="21">
      <c r="B2" s="9" t="s">
        <v>46</v>
      </c>
      <c r="C2" s="26"/>
      <c r="D2" s="27"/>
      <c r="E2" s="28"/>
    </row>
    <row r="3" spans="2:5" ht="21">
      <c r="B3" s="29"/>
      <c r="C3" s="30"/>
      <c r="D3" s="31"/>
      <c r="E3" s="32"/>
    </row>
    <row r="4" spans="2:5">
      <c r="B4" s="245" t="s">
        <v>8</v>
      </c>
      <c r="C4" s="247" t="s">
        <v>9</v>
      </c>
      <c r="D4" s="249" t="s">
        <v>43</v>
      </c>
      <c r="E4" s="249" t="s">
        <v>41</v>
      </c>
    </row>
    <row r="5" spans="2:5" ht="13.9" customHeight="1">
      <c r="B5" s="246"/>
      <c r="C5" s="248"/>
      <c r="D5" s="250"/>
      <c r="E5" s="250"/>
    </row>
    <row r="6" spans="2:5">
      <c r="B6" s="55">
        <v>1</v>
      </c>
      <c r="C6" s="55">
        <v>2023</v>
      </c>
      <c r="D6" s="56">
        <v>4166.3668804592489</v>
      </c>
      <c r="E6" s="57">
        <v>4770.0734414377939</v>
      </c>
    </row>
    <row r="7" spans="2:5">
      <c r="B7" s="55">
        <v>2</v>
      </c>
      <c r="C7" s="55">
        <v>2024</v>
      </c>
      <c r="D7" s="56">
        <v>2478.0251621770963</v>
      </c>
      <c r="E7" s="58">
        <v>3035.6873787489167</v>
      </c>
    </row>
    <row r="8" spans="2:5">
      <c r="B8" s="55">
        <v>3</v>
      </c>
      <c r="C8" s="55">
        <v>2025</v>
      </c>
      <c r="D8" s="56">
        <v>4213.3183991465175</v>
      </c>
      <c r="E8" s="58">
        <v>5522.8009464608431</v>
      </c>
    </row>
    <row r="9" spans="2:5">
      <c r="B9" s="55">
        <v>4</v>
      </c>
      <c r="C9" s="55">
        <v>2026</v>
      </c>
      <c r="D9" s="56">
        <v>3660.3185998575982</v>
      </c>
      <c r="E9" s="58">
        <v>5133.7861871436753</v>
      </c>
    </row>
    <row r="10" spans="2:5">
      <c r="B10" s="55">
        <v>5</v>
      </c>
      <c r="C10" s="55">
        <v>2027</v>
      </c>
      <c r="D10" s="56">
        <v>4660.2129225368844</v>
      </c>
      <c r="E10" s="58">
        <v>6993.7229789300354</v>
      </c>
    </row>
    <row r="11" spans="2:5">
      <c r="B11" s="55">
        <v>6</v>
      </c>
      <c r="C11" s="55">
        <v>2028</v>
      </c>
      <c r="D11" s="56">
        <v>5327.0949770895968</v>
      </c>
      <c r="E11" s="58">
        <v>8554.1504376517623</v>
      </c>
    </row>
    <row r="12" spans="2:5">
      <c r="B12" s="55">
        <v>7</v>
      </c>
      <c r="C12" s="55">
        <v>2029</v>
      </c>
      <c r="D12" s="56">
        <v>4792.1165791246149</v>
      </c>
      <c r="E12" s="58">
        <v>8233.7484783953314</v>
      </c>
    </row>
    <row r="13" spans="2:5">
      <c r="B13" s="55">
        <v>8</v>
      </c>
      <c r="C13" s="55">
        <v>2030</v>
      </c>
      <c r="D13" s="56">
        <v>10581.474115036472</v>
      </c>
      <c r="E13" s="58">
        <v>19453.608567774208</v>
      </c>
    </row>
    <row r="14" spans="2:5">
      <c r="B14" s="55">
        <v>9</v>
      </c>
      <c r="C14" s="55">
        <v>2031</v>
      </c>
      <c r="D14" s="56">
        <v>9965.5919926777187</v>
      </c>
      <c r="E14" s="58">
        <v>19603.82781459</v>
      </c>
    </row>
    <row r="15" spans="2:5">
      <c r="B15" s="55">
        <v>10</v>
      </c>
      <c r="C15" s="55">
        <v>2032</v>
      </c>
      <c r="D15" s="56">
        <v>10477.062329735618</v>
      </c>
      <c r="E15" s="58">
        <v>22052.665099111076</v>
      </c>
    </row>
    <row r="16" spans="2:5">
      <c r="B16" s="55">
        <v>11</v>
      </c>
      <c r="C16" s="55">
        <v>2033</v>
      </c>
      <c r="D16" s="56">
        <v>10936.952597323472</v>
      </c>
      <c r="E16" s="58">
        <v>24632.112648555158</v>
      </c>
    </row>
    <row r="17" spans="2:5">
      <c r="B17" s="55">
        <v>12</v>
      </c>
      <c r="C17" s="55">
        <v>2034</v>
      </c>
      <c r="D17" s="56">
        <v>10313.237520990988</v>
      </c>
      <c r="E17" s="58">
        <v>24853.303875712256</v>
      </c>
    </row>
    <row r="18" spans="2:5">
      <c r="B18" s="55">
        <v>13</v>
      </c>
      <c r="C18" s="55">
        <v>2035</v>
      </c>
      <c r="D18" s="56">
        <v>11855.580370955018</v>
      </c>
      <c r="E18" s="58">
        <v>30570.018856963081</v>
      </c>
    </row>
    <row r="19" spans="2:5">
      <c r="B19" s="55">
        <v>14</v>
      </c>
      <c r="C19" s="55">
        <v>2036</v>
      </c>
      <c r="D19" s="56">
        <v>11189.035595307672</v>
      </c>
      <c r="E19" s="58">
        <v>30870.902117640446</v>
      </c>
    </row>
    <row r="20" spans="2:5">
      <c r="B20" s="55">
        <v>15</v>
      </c>
      <c r="C20" s="55">
        <v>2037</v>
      </c>
      <c r="D20" s="56">
        <v>12589.732314508035</v>
      </c>
      <c r="E20" s="58">
        <v>37166.951343033084</v>
      </c>
    </row>
    <row r="21" spans="2:5">
      <c r="B21" s="55">
        <v>16</v>
      </c>
      <c r="C21" s="55">
        <v>2038</v>
      </c>
      <c r="D21" s="56">
        <v>13829.772888736357</v>
      </c>
      <c r="E21" s="58">
        <v>43685.696965131581</v>
      </c>
    </row>
    <row r="22" spans="2:5">
      <c r="B22" s="55">
        <v>17</v>
      </c>
      <c r="C22" s="55">
        <v>2039</v>
      </c>
      <c r="D22" s="56">
        <v>13064.842933340431</v>
      </c>
      <c r="E22" s="58">
        <v>44158.284307773451</v>
      </c>
    </row>
    <row r="23" spans="2:5">
      <c r="B23" s="55">
        <v>18</v>
      </c>
      <c r="C23" s="55">
        <v>2040</v>
      </c>
      <c r="D23" s="56">
        <v>14077.842456854474</v>
      </c>
      <c r="E23" s="58">
        <v>50912.904879082271</v>
      </c>
    </row>
    <row r="24" spans="2:5">
      <c r="B24" s="55">
        <v>19</v>
      </c>
      <c r="C24" s="55">
        <v>2041</v>
      </c>
      <c r="D24" s="56">
        <v>13301.997919374464</v>
      </c>
      <c r="E24" s="58">
        <v>51474.534668626853</v>
      </c>
    </row>
    <row r="25" spans="2:5">
      <c r="B25" s="55">
        <v>20</v>
      </c>
      <c r="C25" s="55">
        <v>2042</v>
      </c>
      <c r="D25" s="56">
        <v>14006.918158789345</v>
      </c>
      <c r="E25" s="58">
        <v>57996.518316029447</v>
      </c>
    </row>
    <row r="26" spans="2:5">
      <c r="B26" s="59" t="s">
        <v>44</v>
      </c>
      <c r="C26" s="60"/>
      <c r="D26" s="58">
        <f>SUM(D6:D25)</f>
        <v>185487.49471402162</v>
      </c>
      <c r="E26" s="58">
        <f>SUM(E6:E25)</f>
        <v>499675.29930879129</v>
      </c>
    </row>
    <row r="27" spans="2:5" ht="15.75">
      <c r="B27" s="188" t="s">
        <v>45</v>
      </c>
      <c r="C27" s="33"/>
      <c r="D27" s="34"/>
      <c r="E27" s="35"/>
    </row>
  </sheetData>
  <sheetProtection algorithmName="SHA-512" hashValue="bAsiuVo+adsT3ANOtiEQ3a9asu1fchAxPto1GUkGiA4YRDmw3vFuLCD0QjyGxYsiqkwO1jSgFomvxRFl8VLBhA==" saltValue="kubRRURNUaMtpoy0bBCh1w==" spinCount="100000" sheet="1" objects="1" scenarios="1"/>
  <mergeCells count="4"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sqref="A1:H35"/>
    </sheetView>
  </sheetViews>
  <sheetFormatPr defaultRowHeight="15"/>
  <cols>
    <col min="2" max="2" width="7.7109375" customWidth="1"/>
    <col min="3" max="3" width="9.5703125" customWidth="1"/>
    <col min="4" max="4" width="19.42578125" customWidth="1"/>
    <col min="5" max="5" width="20.140625" customWidth="1"/>
  </cols>
  <sheetData>
    <row r="1" spans="2:5" ht="15.75">
      <c r="B1" s="26"/>
      <c r="C1" s="26"/>
      <c r="D1" s="27"/>
      <c r="E1" s="27"/>
    </row>
    <row r="2" spans="2:5" ht="21">
      <c r="B2" s="9" t="s">
        <v>67</v>
      </c>
      <c r="C2" s="26"/>
      <c r="D2" s="27"/>
      <c r="E2" s="28"/>
    </row>
    <row r="3" spans="2:5" ht="21">
      <c r="B3" s="29"/>
      <c r="C3" s="30"/>
      <c r="D3" s="31"/>
      <c r="E3" s="32"/>
    </row>
    <row r="4" spans="2:5">
      <c r="B4" s="245" t="s">
        <v>8</v>
      </c>
      <c r="C4" s="247" t="s">
        <v>9</v>
      </c>
      <c r="D4" s="249" t="s">
        <v>43</v>
      </c>
      <c r="E4" s="249" t="s">
        <v>41</v>
      </c>
    </row>
    <row r="5" spans="2:5" ht="24" customHeight="1">
      <c r="B5" s="246"/>
      <c r="C5" s="248"/>
      <c r="D5" s="250"/>
      <c r="E5" s="250"/>
    </row>
    <row r="6" spans="2:5">
      <c r="B6" s="55">
        <v>1</v>
      </c>
      <c r="C6" s="55">
        <v>2023</v>
      </c>
      <c r="D6" s="61">
        <v>4543950.165949719</v>
      </c>
      <c r="E6" s="61">
        <v>5202368.5449958332</v>
      </c>
    </row>
    <row r="7" spans="2:5">
      <c r="B7" s="55">
        <v>2</v>
      </c>
      <c r="C7" s="55">
        <v>2024</v>
      </c>
      <c r="D7" s="61">
        <v>4479573.5497163925</v>
      </c>
      <c r="E7" s="61">
        <v>5487670.2200652193</v>
      </c>
    </row>
    <row r="8" spans="2:5">
      <c r="B8" s="55">
        <v>3</v>
      </c>
      <c r="C8" s="55">
        <v>2025</v>
      </c>
      <c r="D8" s="61">
        <v>4418155.0537138749</v>
      </c>
      <c r="E8" s="61">
        <v>5791300.0159694832</v>
      </c>
    </row>
    <row r="9" spans="2:5">
      <c r="B9" s="55">
        <v>4</v>
      </c>
      <c r="C9" s="55">
        <v>2026</v>
      </c>
      <c r="D9" s="61">
        <v>4359848.932636572</v>
      </c>
      <c r="E9" s="61">
        <v>6114913.6660599727</v>
      </c>
    </row>
    <row r="10" spans="2:5">
      <c r="B10" s="55">
        <v>5</v>
      </c>
      <c r="C10" s="55">
        <v>2027</v>
      </c>
      <c r="D10" s="61">
        <v>4304819.1085957997</v>
      </c>
      <c r="E10" s="61">
        <v>6460372.6954892734</v>
      </c>
    </row>
    <row r="11" spans="2:5">
      <c r="B11" s="55">
        <v>6</v>
      </c>
      <c r="C11" s="55">
        <v>2028</v>
      </c>
      <c r="D11" s="61">
        <v>4253242.1248486629</v>
      </c>
      <c r="E11" s="61">
        <v>6829777.4190597413</v>
      </c>
    </row>
    <row r="12" spans="2:5">
      <c r="B12" s="55">
        <v>7</v>
      </c>
      <c r="C12" s="55">
        <v>2029</v>
      </c>
      <c r="D12" s="61">
        <v>4205310.5673451107</v>
      </c>
      <c r="E12" s="61">
        <v>7225506.4987135008</v>
      </c>
    </row>
    <row r="13" spans="2:5">
      <c r="B13" s="55">
        <v>8</v>
      </c>
      <c r="C13" s="55">
        <v>2030</v>
      </c>
      <c r="D13" s="61">
        <v>4161237.0741948178</v>
      </c>
      <c r="E13" s="61">
        <v>7650264.6341177542</v>
      </c>
    </row>
    <row r="14" spans="2:5">
      <c r="B14" s="55">
        <v>9</v>
      </c>
      <c r="C14" s="55">
        <v>2031</v>
      </c>
      <c r="D14" s="61">
        <v>4121259.0868530087</v>
      </c>
      <c r="E14" s="61">
        <v>8107140.4064448513</v>
      </c>
    </row>
    <row r="15" spans="2:5">
      <c r="B15" s="55">
        <v>10</v>
      </c>
      <c r="C15" s="55">
        <v>2032</v>
      </c>
      <c r="D15" s="61">
        <v>4085644.5416870657</v>
      </c>
      <c r="E15" s="61">
        <v>8599676.889973186</v>
      </c>
    </row>
    <row r="16" spans="2:5">
      <c r="B16" s="55">
        <v>11</v>
      </c>
      <c r="C16" s="55">
        <v>2033</v>
      </c>
      <c r="D16" s="61">
        <v>4054698.7608804461</v>
      </c>
      <c r="E16" s="61">
        <v>9131958.4450248145</v>
      </c>
    </row>
    <row r="17" spans="2:5">
      <c r="B17" s="55">
        <v>12</v>
      </c>
      <c r="C17" s="55">
        <v>2034</v>
      </c>
      <c r="D17" s="61">
        <v>4028772.8834849652</v>
      </c>
      <c r="E17" s="61">
        <v>9708718.190159563</v>
      </c>
    </row>
    <row r="18" spans="2:5">
      <c r="B18" s="55">
        <v>13</v>
      </c>
      <c r="C18" s="55">
        <v>2035</v>
      </c>
      <c r="D18" s="61">
        <v>4008274.2897641896</v>
      </c>
      <c r="E18" s="61">
        <v>10335472.13953061</v>
      </c>
    </row>
    <row r="19" spans="2:5">
      <c r="B19" s="55">
        <v>14</v>
      </c>
      <c r="C19" s="55">
        <v>2036</v>
      </c>
      <c r="D19" s="61">
        <v>3993679.627925944</v>
      </c>
      <c r="E19" s="61">
        <v>11018688.056959961</v>
      </c>
    </row>
    <row r="20" spans="2:5">
      <c r="B20" s="55">
        <v>15</v>
      </c>
      <c r="C20" s="55">
        <v>2037</v>
      </c>
      <c r="D20" s="61">
        <v>3985551.2715875944</v>
      </c>
      <c r="E20" s="61">
        <v>11765999.98202966</v>
      </c>
    </row>
    <row r="21" spans="2:5">
      <c r="B21" s="55">
        <v>16</v>
      </c>
      <c r="C21" s="55">
        <v>2038</v>
      </c>
      <c r="D21" s="61">
        <v>3984558.3487321143</v>
      </c>
      <c r="E21" s="61">
        <v>12586483.52095253</v>
      </c>
    </row>
    <row r="22" spans="2:5">
      <c r="B22" s="55">
        <v>17</v>
      </c>
      <c r="C22" s="55">
        <v>2039</v>
      </c>
      <c r="D22" s="61">
        <v>3991503.9346595234</v>
      </c>
      <c r="E22" s="61">
        <v>13491012.977469131</v>
      </c>
    </row>
    <row r="23" spans="2:5">
      <c r="B23" s="55">
        <v>18</v>
      </c>
      <c r="C23" s="55">
        <v>2040</v>
      </c>
      <c r="D23" s="61">
        <v>4007360.6651514489</v>
      </c>
      <c r="E23" s="61">
        <v>14492730.18833163</v>
      </c>
    </row>
    <row r="24" spans="2:5">
      <c r="B24" s="55">
        <v>19</v>
      </c>
      <c r="C24" s="55">
        <v>2041</v>
      </c>
      <c r="D24" s="61">
        <v>4033318.0183232413</v>
      </c>
      <c r="E24" s="61">
        <v>15607668.067770995</v>
      </c>
    </row>
    <row r="25" spans="2:5">
      <c r="B25" s="55">
        <v>20</v>
      </c>
      <c r="C25" s="55">
        <v>2042</v>
      </c>
      <c r="D25" s="61">
        <v>4070846.0256446004</v>
      </c>
      <c r="E25" s="61">
        <v>16855591.887633264</v>
      </c>
    </row>
    <row r="26" spans="2:5">
      <c r="B26" s="68" t="s">
        <v>44</v>
      </c>
      <c r="C26" s="62"/>
      <c r="D26" s="67">
        <f t="shared" ref="D26" si="0">SUM(D6:D25)</f>
        <v>83091604.031695098</v>
      </c>
      <c r="E26" s="67">
        <f t="shared" ref="E26" si="1">SUM(E6:E25)</f>
        <v>192463314.44675094</v>
      </c>
    </row>
    <row r="27" spans="2:5" ht="15.75">
      <c r="B27" s="188" t="s">
        <v>45</v>
      </c>
      <c r="C27" s="33"/>
      <c r="D27" s="34"/>
      <c r="E27" s="35"/>
    </row>
  </sheetData>
  <sheetProtection algorithmName="SHA-512" hashValue="JfsbHoQMBpgZiaNORCpxSm/h4T8XZCgT+IWaAHnD2/04mwqgKRZ0zEIo5sdKs0/nJI7PBSUQc0Lf6i8eqZEA4g==" saltValue="Ay0xiKYljE4Coz7A3tbpfw==" spinCount="100000" sheet="1" objects="1" scenarios="1"/>
  <mergeCells count="4"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sqref="A1:H37"/>
    </sheetView>
  </sheetViews>
  <sheetFormatPr defaultRowHeight="15"/>
  <cols>
    <col min="2" max="2" width="7.7109375" customWidth="1"/>
    <col min="3" max="3" width="9.5703125" customWidth="1"/>
    <col min="4" max="5" width="20.7109375" customWidth="1"/>
  </cols>
  <sheetData>
    <row r="1" spans="2:5" ht="15.75">
      <c r="B1" s="26"/>
      <c r="C1" s="26"/>
      <c r="D1" s="27"/>
      <c r="E1" s="27"/>
    </row>
    <row r="2" spans="2:5" ht="21">
      <c r="B2" s="9" t="s">
        <v>48</v>
      </c>
      <c r="C2" s="26"/>
      <c r="D2" s="27"/>
      <c r="E2" s="28"/>
    </row>
    <row r="3" spans="2:5" ht="21">
      <c r="B3" s="29"/>
      <c r="C3" s="30"/>
      <c r="D3" s="31"/>
      <c r="E3" s="32"/>
    </row>
    <row r="4" spans="2:5">
      <c r="B4" s="245" t="s">
        <v>8</v>
      </c>
      <c r="C4" s="247" t="s">
        <v>9</v>
      </c>
      <c r="D4" s="251" t="s">
        <v>43</v>
      </c>
      <c r="E4" s="251" t="s">
        <v>41</v>
      </c>
    </row>
    <row r="5" spans="2:5">
      <c r="B5" s="246"/>
      <c r="C5" s="248"/>
      <c r="D5" s="252"/>
      <c r="E5" s="252"/>
    </row>
    <row r="6" spans="2:5">
      <c r="B6" s="55">
        <v>1</v>
      </c>
      <c r="C6" s="55">
        <v>2023</v>
      </c>
      <c r="D6" s="61">
        <v>-120728.16188975889</v>
      </c>
      <c r="E6" s="61">
        <v>-138221.67254758495</v>
      </c>
    </row>
    <row r="7" spans="2:5">
      <c r="B7" s="55">
        <v>2</v>
      </c>
      <c r="C7" s="55">
        <v>2024</v>
      </c>
      <c r="D7" s="61">
        <v>-135959.99832302038</v>
      </c>
      <c r="E7" s="61">
        <v>-166556.84422562786</v>
      </c>
    </row>
    <row r="8" spans="2:5">
      <c r="B8" s="55">
        <v>3</v>
      </c>
      <c r="C8" s="55">
        <v>2025</v>
      </c>
      <c r="D8" s="61">
        <v>-116026.36534978563</v>
      </c>
      <c r="E8" s="61">
        <v>-152086.89675530125</v>
      </c>
    </row>
    <row r="9" spans="2:5">
      <c r="B9" s="55">
        <v>4</v>
      </c>
      <c r="C9" s="55">
        <v>2026</v>
      </c>
      <c r="D9" s="61">
        <v>-125259.22332972154</v>
      </c>
      <c r="E9" s="61">
        <v>-175682.54046723878</v>
      </c>
    </row>
    <row r="10" spans="2:5">
      <c r="B10" s="55">
        <v>5</v>
      </c>
      <c r="C10" s="55">
        <v>2027</v>
      </c>
      <c r="D10" s="61">
        <v>-95860.192537866038</v>
      </c>
      <c r="E10" s="61">
        <v>-143860.30047566458</v>
      </c>
    </row>
    <row r="11" spans="2:5">
      <c r="B11" s="55">
        <v>6</v>
      </c>
      <c r="C11" s="55">
        <v>2028</v>
      </c>
      <c r="D11" s="61">
        <v>-68727.296844184049</v>
      </c>
      <c r="E11" s="61">
        <v>-110361.02020082522</v>
      </c>
    </row>
    <row r="12" spans="2:5">
      <c r="B12" s="55">
        <v>7</v>
      </c>
      <c r="C12" s="55">
        <v>2029</v>
      </c>
      <c r="D12" s="61">
        <v>-77046.466811976381</v>
      </c>
      <c r="E12" s="61">
        <v>-132380.17448121653</v>
      </c>
    </row>
    <row r="13" spans="2:5">
      <c r="B13" s="55">
        <v>8</v>
      </c>
      <c r="C13" s="55">
        <v>2030</v>
      </c>
      <c r="D13" s="61">
        <v>-53792.505384131167</v>
      </c>
      <c r="E13" s="61">
        <v>-98895.327082616728</v>
      </c>
    </row>
    <row r="14" spans="2:5">
      <c r="B14" s="55">
        <v>9</v>
      </c>
      <c r="C14" s="55">
        <v>2031</v>
      </c>
      <c r="D14" s="61">
        <v>-61082.223431826074</v>
      </c>
      <c r="E14" s="61">
        <v>-120157.97873018117</v>
      </c>
    </row>
    <row r="15" spans="2:5">
      <c r="B15" s="55">
        <v>10</v>
      </c>
      <c r="C15" s="55">
        <v>2032</v>
      </c>
      <c r="D15" s="61">
        <v>-38937.370342821589</v>
      </c>
      <c r="E15" s="61">
        <v>-81957.399983509735</v>
      </c>
    </row>
    <row r="16" spans="2:5">
      <c r="B16" s="55">
        <v>11</v>
      </c>
      <c r="C16" s="55">
        <v>2033</v>
      </c>
      <c r="D16" s="61">
        <v>-18776.389799412122</v>
      </c>
      <c r="E16" s="61">
        <v>-42288.027177285781</v>
      </c>
    </row>
    <row r="17" spans="2:5">
      <c r="B17" s="55">
        <v>12</v>
      </c>
      <c r="C17" s="55">
        <v>2034</v>
      </c>
      <c r="D17" s="61">
        <v>-25717.085284931934</v>
      </c>
      <c r="E17" s="61">
        <v>-61974.189393303699</v>
      </c>
    </row>
    <row r="18" spans="2:5">
      <c r="B18" s="55">
        <v>13</v>
      </c>
      <c r="C18" s="55">
        <v>2035</v>
      </c>
      <c r="D18" s="61">
        <v>7664.5956998854017</v>
      </c>
      <c r="E18" s="61">
        <v>19763.421759640136</v>
      </c>
    </row>
    <row r="19" spans="2:5">
      <c r="B19" s="55">
        <v>14</v>
      </c>
      <c r="C19" s="55">
        <v>2036</v>
      </c>
      <c r="D19" s="61">
        <v>497.0723746323165</v>
      </c>
      <c r="E19" s="61">
        <v>1371.4383596288301</v>
      </c>
    </row>
    <row r="20" spans="2:5">
      <c r="B20" s="55">
        <v>15</v>
      </c>
      <c r="C20" s="55">
        <v>2037</v>
      </c>
      <c r="D20" s="61">
        <v>29467.059882048357</v>
      </c>
      <c r="E20" s="61">
        <v>86991.585960589218</v>
      </c>
    </row>
    <row r="21" spans="2:5">
      <c r="B21" s="55">
        <v>16</v>
      </c>
      <c r="C21" s="55">
        <v>2038</v>
      </c>
      <c r="D21" s="61">
        <v>54664.60865803183</v>
      </c>
      <c r="E21" s="61">
        <v>172675.39733043921</v>
      </c>
    </row>
    <row r="22" spans="2:5">
      <c r="B22" s="55">
        <v>17</v>
      </c>
      <c r="C22" s="55">
        <v>2039</v>
      </c>
      <c r="D22" s="61">
        <v>46403.516738372076</v>
      </c>
      <c r="E22" s="61">
        <v>156840.74393151872</v>
      </c>
    </row>
    <row r="23" spans="2:5">
      <c r="B23" s="55">
        <v>18</v>
      </c>
      <c r="C23" s="55">
        <v>2040</v>
      </c>
      <c r="D23" s="61">
        <v>68823.133674622484</v>
      </c>
      <c r="E23" s="61">
        <v>248900.75798158505</v>
      </c>
    </row>
    <row r="24" spans="2:5">
      <c r="B24" s="55">
        <v>19</v>
      </c>
      <c r="C24" s="55">
        <v>2041</v>
      </c>
      <c r="D24" s="61">
        <v>60563.150735059236</v>
      </c>
      <c r="E24" s="61">
        <v>234360.28339866718</v>
      </c>
    </row>
    <row r="25" spans="2:5">
      <c r="B25" s="55">
        <v>20</v>
      </c>
      <c r="C25" s="55">
        <v>2042</v>
      </c>
      <c r="D25" s="61">
        <v>79801.917806021753</v>
      </c>
      <c r="E25" s="61">
        <v>330424.81830930087</v>
      </c>
    </row>
    <row r="26" spans="2:5">
      <c r="B26" s="62" t="s">
        <v>44</v>
      </c>
      <c r="C26" s="62"/>
      <c r="D26" s="67">
        <f t="shared" ref="D26" si="0">SUM(D6:D25)</f>
        <v>-590028.22376076237</v>
      </c>
      <c r="E26" s="67">
        <f t="shared" ref="E26" si="1">SUM(E6:E25)</f>
        <v>-173093.92448898719</v>
      </c>
    </row>
    <row r="27" spans="2:5" ht="15.75">
      <c r="B27" s="188" t="s">
        <v>45</v>
      </c>
      <c r="C27" s="33"/>
      <c r="D27" s="34"/>
      <c r="E27" s="35"/>
    </row>
  </sheetData>
  <sheetProtection algorithmName="SHA-512" hashValue="qQ4QM0YSqgrHCzwWiqn3jEQvYkgIMDHAIlI7QBZXulkUtGUd2+jqTQIOPW5yF3O3cxTkKUflrwJ5JixY4wY3Hw==" saltValue="yKPTGChZVqvOMa3L13LaZg==" spinCount="100000" sheet="1" objects="1" scenarios="1"/>
  <mergeCells count="4"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C13" sqref="A1:XFD1048576"/>
    </sheetView>
  </sheetViews>
  <sheetFormatPr defaultRowHeight="15"/>
  <cols>
    <col min="1" max="1" width="10.7109375" customWidth="1"/>
    <col min="2" max="2" width="11.5703125" customWidth="1"/>
    <col min="3" max="4" width="10.5703125" customWidth="1"/>
    <col min="9" max="9" width="27.5703125" bestFit="1" customWidth="1"/>
  </cols>
  <sheetData>
    <row r="1" spans="1:19" ht="15.75">
      <c r="B1" s="36"/>
      <c r="C1" s="37"/>
      <c r="D1" s="37"/>
      <c r="E1" s="37"/>
      <c r="I1" s="231" t="s">
        <v>161</v>
      </c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>
      <c r="A2" s="51" t="s">
        <v>62</v>
      </c>
      <c r="B2" s="36"/>
      <c r="C2" s="37"/>
      <c r="D2" s="37"/>
      <c r="E2" s="37"/>
    </row>
    <row r="3" spans="1:19" ht="15.75">
      <c r="B3" s="36"/>
      <c r="C3" s="37"/>
      <c r="D3" s="37"/>
      <c r="E3" s="37"/>
      <c r="I3" s="227" t="s">
        <v>162</v>
      </c>
      <c r="J3" s="228"/>
    </row>
    <row r="4" spans="1:19" ht="15.75">
      <c r="A4" s="253" t="s">
        <v>49</v>
      </c>
      <c r="B4" s="253"/>
      <c r="C4" s="253"/>
      <c r="D4" s="253"/>
      <c r="E4" s="253"/>
      <c r="I4" s="169" t="s">
        <v>163</v>
      </c>
      <c r="J4" s="218" t="s">
        <v>164</v>
      </c>
      <c r="K4" t="s">
        <v>165</v>
      </c>
    </row>
    <row r="5" spans="1:19">
      <c r="A5" s="37"/>
      <c r="B5" s="36"/>
      <c r="C5" s="37"/>
      <c r="D5" s="37"/>
      <c r="E5" s="37"/>
      <c r="I5" s="169" t="s">
        <v>166</v>
      </c>
      <c r="J5" s="229">
        <v>0.60386687797147387</v>
      </c>
    </row>
    <row r="6" spans="1:19" ht="15.75">
      <c r="A6" s="40" t="s">
        <v>50</v>
      </c>
      <c r="B6" s="40" t="s">
        <v>53</v>
      </c>
      <c r="C6" s="40" t="s">
        <v>40</v>
      </c>
      <c r="D6" s="40" t="s">
        <v>51</v>
      </c>
      <c r="E6" s="40" t="s">
        <v>52</v>
      </c>
      <c r="I6" s="169" t="s">
        <v>167</v>
      </c>
      <c r="J6" s="218">
        <v>3.1</v>
      </c>
    </row>
    <row r="7" spans="1:19" ht="15" customHeight="1">
      <c r="A7" s="41" t="s">
        <v>63</v>
      </c>
      <c r="B7" s="42" t="s">
        <v>171</v>
      </c>
      <c r="C7" s="41">
        <v>58</v>
      </c>
      <c r="D7" s="41">
        <v>0</v>
      </c>
      <c r="E7" s="41">
        <v>21</v>
      </c>
      <c r="I7" s="169" t="s">
        <v>168</v>
      </c>
      <c r="J7" s="230">
        <v>0.41399999999999998</v>
      </c>
    </row>
    <row r="8" spans="1:19">
      <c r="A8" s="63" t="s">
        <v>64</v>
      </c>
      <c r="B8" s="39"/>
      <c r="C8" s="38"/>
      <c r="D8" s="38"/>
      <c r="E8" s="38"/>
    </row>
    <row r="9" spans="1:19" ht="15.75">
      <c r="I9" s="227" t="s">
        <v>169</v>
      </c>
      <c r="J9" s="228"/>
    </row>
    <row r="10" spans="1:19">
      <c r="I10" s="169" t="s">
        <v>163</v>
      </c>
      <c r="J10" s="218" t="s">
        <v>170</v>
      </c>
      <c r="K10" t="s">
        <v>165</v>
      </c>
    </row>
    <row r="11" spans="1:19">
      <c r="I11" s="169" t="s">
        <v>166</v>
      </c>
      <c r="J11" s="229">
        <v>0.54668000000000005</v>
      </c>
    </row>
    <row r="12" spans="1:19">
      <c r="I12" s="169" t="s">
        <v>167</v>
      </c>
      <c r="J12" s="230">
        <v>1.7999999999999999E-2</v>
      </c>
    </row>
    <row r="13" spans="1:19">
      <c r="I13" s="169" t="s">
        <v>168</v>
      </c>
      <c r="J13" s="230">
        <v>0.36499999999999999</v>
      </c>
    </row>
  </sheetData>
  <sheetProtection algorithmName="SHA-512" hashValue="YZv6c+dkvike51GownKpKVa3BehO6+R+CnLxrai15OEC6dKg17+/wlyhF0H4hUZrDsqZEqKkffQjM9rFV7rvwg==" saltValue="YhyNag1W9+LyDAqY1MKRJQ==" spinCount="100000" sheet="1" objects="1" scenarios="1"/>
  <mergeCells count="1">
    <mergeCell ref="A4:E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60" zoomScaleNormal="60" workbookViewId="0">
      <selection activeCell="P37" sqref="A1:XFD1048576"/>
    </sheetView>
  </sheetViews>
  <sheetFormatPr defaultRowHeight="15"/>
  <cols>
    <col min="1" max="1" width="3.7109375" customWidth="1"/>
    <col min="2" max="2" width="5.85546875" customWidth="1"/>
    <col min="5" max="5" width="20.42578125" customWidth="1"/>
    <col min="6" max="6" width="13.42578125" customWidth="1"/>
    <col min="7" max="7" width="6.140625" customWidth="1"/>
    <col min="8" max="8" width="5.28515625" customWidth="1"/>
    <col min="9" max="9" width="5.85546875" customWidth="1"/>
    <col min="12" max="12" width="17.140625" customWidth="1"/>
    <col min="13" max="13" width="10.140625" customWidth="1"/>
    <col min="14" max="14" width="12.42578125" customWidth="1"/>
    <col min="15" max="15" width="14.85546875" customWidth="1"/>
    <col min="16" max="16" width="14" customWidth="1"/>
    <col min="17" max="17" width="5.7109375" customWidth="1"/>
    <col min="18" max="18" width="3.85546875" customWidth="1"/>
  </cols>
  <sheetData>
    <row r="1" spans="1:18" ht="15.75" thickBot="1"/>
    <row r="2" spans="1:18" ht="15.75" thickTop="1">
      <c r="A2" s="69"/>
      <c r="B2" s="70"/>
      <c r="C2" s="70"/>
      <c r="D2" s="70"/>
      <c r="E2" s="70"/>
      <c r="F2" s="71"/>
      <c r="G2" s="71"/>
      <c r="H2" s="72"/>
      <c r="I2" s="72"/>
      <c r="J2" s="73"/>
      <c r="K2" s="73"/>
      <c r="L2" s="73"/>
      <c r="M2" s="73"/>
      <c r="N2" s="73"/>
      <c r="O2" s="73"/>
      <c r="P2" s="73"/>
      <c r="Q2" s="73"/>
      <c r="R2" s="74"/>
    </row>
    <row r="3" spans="1:18" ht="23.25">
      <c r="A3" s="75"/>
      <c r="B3" s="76"/>
      <c r="C3" s="216" t="s">
        <v>72</v>
      </c>
      <c r="D3" s="77"/>
      <c r="E3" s="77"/>
      <c r="F3" s="78"/>
      <c r="G3" s="78"/>
      <c r="H3" s="79"/>
      <c r="I3" s="79"/>
      <c r="J3" s="80"/>
      <c r="K3" s="80"/>
      <c r="L3" s="80"/>
      <c r="M3" s="80"/>
      <c r="N3" s="80"/>
      <c r="O3" s="80"/>
      <c r="P3" s="80"/>
      <c r="Q3" s="81"/>
      <c r="R3" s="82"/>
    </row>
    <row r="4" spans="1:18" ht="18">
      <c r="A4" s="83"/>
      <c r="B4" s="84"/>
      <c r="C4" s="85" t="s">
        <v>73</v>
      </c>
      <c r="D4" s="85"/>
      <c r="E4" s="85"/>
      <c r="F4" s="78"/>
      <c r="G4" s="78"/>
      <c r="H4" s="86"/>
      <c r="I4" s="86"/>
      <c r="J4" s="80"/>
      <c r="K4" s="80"/>
      <c r="L4" s="80"/>
      <c r="M4" s="80"/>
      <c r="N4" s="80"/>
      <c r="O4" s="80"/>
      <c r="P4" s="80"/>
      <c r="Q4" s="81"/>
      <c r="R4" s="82"/>
    </row>
    <row r="5" spans="1:18" ht="15.75">
      <c r="A5" s="83"/>
      <c r="B5" s="84"/>
      <c r="C5" s="87"/>
      <c r="D5" s="87"/>
      <c r="E5" s="87"/>
      <c r="F5" s="78"/>
      <c r="G5" s="78"/>
      <c r="H5" s="88"/>
      <c r="I5" s="88"/>
      <c r="J5" s="81"/>
      <c r="K5" s="81"/>
      <c r="L5" s="81"/>
      <c r="M5" s="81"/>
      <c r="N5" s="81"/>
      <c r="O5" s="81"/>
      <c r="P5" s="81"/>
      <c r="Q5" s="81"/>
      <c r="R5" s="82"/>
    </row>
    <row r="6" spans="1:18" ht="15.75">
      <c r="A6" s="89"/>
      <c r="B6" s="90"/>
      <c r="C6" s="91"/>
      <c r="D6" s="91"/>
      <c r="E6" s="91"/>
      <c r="F6" s="92"/>
      <c r="G6" s="93"/>
      <c r="H6" s="94"/>
      <c r="I6" s="95"/>
      <c r="J6" s="96"/>
      <c r="K6" s="96"/>
      <c r="L6" s="96"/>
      <c r="M6" s="97" t="s">
        <v>74</v>
      </c>
      <c r="N6" s="98" t="s">
        <v>75</v>
      </c>
      <c r="O6" s="98" t="s">
        <v>76</v>
      </c>
      <c r="P6" s="98" t="s">
        <v>77</v>
      </c>
      <c r="Q6" s="99"/>
      <c r="R6" s="82"/>
    </row>
    <row r="7" spans="1:18" ht="18">
      <c r="A7" s="100"/>
      <c r="B7" s="101"/>
      <c r="C7" s="204" t="s">
        <v>78</v>
      </c>
      <c r="D7" s="102"/>
      <c r="E7" s="102"/>
      <c r="F7" s="189">
        <v>105.22946100604554</v>
      </c>
      <c r="G7" s="103"/>
      <c r="H7" s="104"/>
      <c r="I7" s="105"/>
      <c r="J7" s="205" t="s">
        <v>79</v>
      </c>
      <c r="K7" s="205"/>
      <c r="L7" s="106"/>
      <c r="M7" s="107" t="s">
        <v>80</v>
      </c>
      <c r="N7" s="107" t="s">
        <v>80</v>
      </c>
      <c r="O7" s="107" t="s">
        <v>81</v>
      </c>
      <c r="P7" s="107" t="s">
        <v>82</v>
      </c>
      <c r="Q7" s="108"/>
      <c r="R7" s="82"/>
    </row>
    <row r="8" spans="1:18" ht="18">
      <c r="A8" s="100"/>
      <c r="B8" s="101"/>
      <c r="C8" s="204" t="s">
        <v>83</v>
      </c>
      <c r="D8" s="102"/>
      <c r="E8" s="102"/>
      <c r="F8" s="194">
        <v>84.799929389474457</v>
      </c>
      <c r="G8" s="103"/>
      <c r="H8" s="94"/>
      <c r="I8" s="109"/>
      <c r="J8" s="204" t="s">
        <v>84</v>
      </c>
      <c r="K8" s="204"/>
      <c r="L8" s="102"/>
      <c r="M8" s="189">
        <v>76.347548580113838</v>
      </c>
      <c r="N8" s="189">
        <v>6.7440554515812652</v>
      </c>
      <c r="O8" s="189">
        <v>83.091604031695098</v>
      </c>
      <c r="P8" s="189">
        <v>4.1545802015847553</v>
      </c>
      <c r="Q8" s="108"/>
      <c r="R8" s="82"/>
    </row>
    <row r="9" spans="1:18" ht="18">
      <c r="A9" s="100"/>
      <c r="B9" s="101"/>
      <c r="C9" s="204" t="s">
        <v>85</v>
      </c>
      <c r="D9" s="102"/>
      <c r="E9" s="102"/>
      <c r="F9" s="194">
        <v>-20.429531616571104</v>
      </c>
      <c r="G9" s="103"/>
      <c r="H9" s="104"/>
      <c r="I9" s="105"/>
      <c r="J9" s="204" t="s">
        <v>86</v>
      </c>
      <c r="K9" s="204"/>
      <c r="L9" s="102"/>
      <c r="M9" s="189">
        <v>-0.62833641239994098</v>
      </c>
      <c r="N9" s="189">
        <v>3.8308188639178613E-2</v>
      </c>
      <c r="O9" s="189">
        <v>-0.59002822376076236</v>
      </c>
      <c r="P9" s="189">
        <v>-2.9501411188038118E-2</v>
      </c>
      <c r="Q9" s="108"/>
      <c r="R9" s="82"/>
    </row>
    <row r="10" spans="1:18" ht="18">
      <c r="A10" s="100"/>
      <c r="B10" s="101"/>
      <c r="C10" s="195"/>
      <c r="D10" s="110"/>
      <c r="E10" s="110"/>
      <c r="F10" s="195"/>
      <c r="G10" s="111"/>
      <c r="H10" s="112"/>
      <c r="I10" s="113"/>
      <c r="J10" s="204" t="s">
        <v>87</v>
      </c>
      <c r="K10" s="204"/>
      <c r="L10" s="102"/>
      <c r="M10" s="189">
        <v>2.0072227824847788</v>
      </c>
      <c r="N10" s="189">
        <v>0.10564330434130409</v>
      </c>
      <c r="O10" s="189">
        <v>2.1128660868260831</v>
      </c>
      <c r="P10" s="189">
        <v>0.10564330434130416</v>
      </c>
      <c r="Q10" s="108"/>
      <c r="R10" s="82"/>
    </row>
    <row r="11" spans="1:18" ht="18">
      <c r="A11" s="100"/>
      <c r="B11" s="101"/>
      <c r="C11" s="204" t="s">
        <v>88</v>
      </c>
      <c r="D11" s="102"/>
      <c r="E11" s="102"/>
      <c r="F11" s="196">
        <v>0.80585730059572014</v>
      </c>
      <c r="G11" s="114"/>
      <c r="H11" s="112"/>
      <c r="I11" s="113"/>
      <c r="J11" s="204" t="s">
        <v>89</v>
      </c>
      <c r="K11" s="204"/>
      <c r="L11" s="102"/>
      <c r="M11" s="189">
        <v>8.9266536725003884E-2</v>
      </c>
      <c r="N11" s="189">
        <v>9.6220957989017739E-2</v>
      </c>
      <c r="O11" s="189">
        <v>0.18548749471402162</v>
      </c>
      <c r="P11" s="189">
        <v>9.2743747357010818E-3</v>
      </c>
      <c r="Q11" s="108"/>
      <c r="R11" s="82"/>
    </row>
    <row r="12" spans="1:18" ht="18">
      <c r="A12" s="100"/>
      <c r="B12" s="101"/>
      <c r="C12" s="195"/>
      <c r="D12" s="110"/>
      <c r="E12" s="110"/>
      <c r="F12" s="195"/>
      <c r="G12" s="114"/>
      <c r="H12" s="112"/>
      <c r="I12" s="113"/>
      <c r="J12" s="191" t="s">
        <v>90</v>
      </c>
      <c r="K12" s="191"/>
      <c r="L12" s="115"/>
      <c r="M12" s="189">
        <v>77.815701486923672</v>
      </c>
      <c r="N12" s="189">
        <v>6.9842279025507654</v>
      </c>
      <c r="O12" s="189">
        <v>84.799929389474443</v>
      </c>
      <c r="P12" s="189">
        <v>4.2399964694737218</v>
      </c>
      <c r="Q12" s="108"/>
      <c r="R12" s="82"/>
    </row>
    <row r="13" spans="1:18" ht="18">
      <c r="A13" s="100"/>
      <c r="B13" s="101"/>
      <c r="C13" s="204" t="s">
        <v>91</v>
      </c>
      <c r="D13" s="102"/>
      <c r="E13" s="102"/>
      <c r="F13" s="197">
        <v>4.9330011232272319E-2</v>
      </c>
      <c r="G13" s="114"/>
      <c r="H13" s="112"/>
      <c r="I13" s="113"/>
      <c r="J13" s="206"/>
      <c r="K13" s="206"/>
      <c r="L13" s="116"/>
      <c r="M13" s="190"/>
      <c r="N13" s="190"/>
      <c r="O13" s="190"/>
      <c r="P13" s="190"/>
      <c r="Q13" s="108"/>
      <c r="R13" s="82"/>
    </row>
    <row r="14" spans="1:18" ht="18">
      <c r="A14" s="100"/>
      <c r="B14" s="101"/>
      <c r="C14" s="195"/>
      <c r="D14" s="110"/>
      <c r="E14" s="110"/>
      <c r="F14" s="195"/>
      <c r="G14" s="114"/>
      <c r="H14" s="112"/>
      <c r="I14" s="113"/>
      <c r="J14" s="204" t="s">
        <v>92</v>
      </c>
      <c r="K14" s="191"/>
      <c r="L14" s="115"/>
      <c r="M14" s="191"/>
      <c r="N14" s="192"/>
      <c r="O14" s="193">
        <v>13021234.607943511</v>
      </c>
      <c r="P14" s="193">
        <v>651061.73039717553</v>
      </c>
      <c r="Q14" s="108"/>
      <c r="R14" s="82"/>
    </row>
    <row r="15" spans="1:18" ht="18">
      <c r="A15" s="100"/>
      <c r="B15" s="101"/>
      <c r="C15" s="204" t="s">
        <v>93</v>
      </c>
      <c r="D15" s="102"/>
      <c r="E15" s="102"/>
      <c r="F15" s="198">
        <v>14</v>
      </c>
      <c r="G15" s="114"/>
      <c r="H15" s="112"/>
      <c r="I15" s="113"/>
      <c r="J15" s="117"/>
      <c r="K15" s="118"/>
      <c r="L15" s="118"/>
      <c r="M15" s="118"/>
      <c r="N15" s="118"/>
      <c r="O15" s="118"/>
      <c r="P15" s="118"/>
      <c r="Q15" s="108"/>
      <c r="R15" s="82"/>
    </row>
    <row r="16" spans="1:18" ht="18">
      <c r="A16" s="100"/>
      <c r="B16" s="119"/>
      <c r="C16" s="120"/>
      <c r="D16" s="120"/>
      <c r="E16" s="120"/>
      <c r="F16" s="121"/>
      <c r="G16" s="122"/>
      <c r="H16" s="112"/>
      <c r="I16" s="123"/>
      <c r="J16" s="124"/>
      <c r="K16" s="124"/>
      <c r="L16" s="124"/>
      <c r="M16" s="124"/>
      <c r="N16" s="124"/>
      <c r="O16" s="124"/>
      <c r="P16" s="124"/>
      <c r="Q16" s="125"/>
      <c r="R16" s="82"/>
    </row>
    <row r="17" spans="1:18" ht="18">
      <c r="A17" s="100"/>
      <c r="B17" s="126"/>
      <c r="C17" s="127"/>
      <c r="D17" s="127"/>
      <c r="E17" s="127"/>
      <c r="F17" s="128"/>
      <c r="G17" s="128"/>
      <c r="H17" s="112"/>
      <c r="I17" s="112"/>
      <c r="J17" s="129"/>
      <c r="K17" s="129"/>
      <c r="L17" s="129"/>
      <c r="M17" s="129"/>
      <c r="N17" s="129"/>
      <c r="O17" s="129"/>
      <c r="P17" s="129"/>
      <c r="Q17" s="129"/>
      <c r="R17" s="130"/>
    </row>
    <row r="18" spans="1:18" ht="20.25">
      <c r="A18" s="100"/>
      <c r="B18" s="215" t="s">
        <v>94</v>
      </c>
      <c r="C18" s="96"/>
      <c r="D18" s="131"/>
      <c r="E18" s="96"/>
      <c r="F18" s="96"/>
      <c r="G18" s="99"/>
      <c r="H18" s="112"/>
      <c r="I18" s="132"/>
      <c r="J18" s="133"/>
      <c r="K18" s="133"/>
      <c r="L18" s="133"/>
      <c r="M18" s="134" t="s">
        <v>95</v>
      </c>
      <c r="N18" s="135"/>
      <c r="O18" s="134" t="s">
        <v>96</v>
      </c>
      <c r="P18" s="135"/>
      <c r="Q18" s="136"/>
      <c r="R18" s="82"/>
    </row>
    <row r="19" spans="1:18" ht="18">
      <c r="A19" s="100"/>
      <c r="B19" s="137"/>
      <c r="C19" s="138"/>
      <c r="D19" s="139"/>
      <c r="E19" s="138"/>
      <c r="F19" s="140"/>
      <c r="G19" s="141"/>
      <c r="H19" s="112"/>
      <c r="I19" s="142"/>
      <c r="J19" s="143"/>
      <c r="K19" s="143"/>
      <c r="L19" s="143"/>
      <c r="M19" s="144" t="s">
        <v>76</v>
      </c>
      <c r="N19" s="144" t="s">
        <v>77</v>
      </c>
      <c r="O19" s="144" t="s">
        <v>76</v>
      </c>
      <c r="P19" s="144" t="s">
        <v>77</v>
      </c>
      <c r="Q19" s="145"/>
      <c r="R19" s="82"/>
    </row>
    <row r="20" spans="1:18" ht="15.75">
      <c r="A20" s="100"/>
      <c r="B20" s="146"/>
      <c r="C20" s="206" t="s">
        <v>97</v>
      </c>
      <c r="D20" s="213"/>
      <c r="E20" s="138"/>
      <c r="F20" s="203" t="s">
        <v>98</v>
      </c>
      <c r="G20" s="108"/>
      <c r="H20" s="112"/>
      <c r="I20" s="142"/>
      <c r="J20" s="207" t="s">
        <v>99</v>
      </c>
      <c r="K20" s="208"/>
      <c r="L20" s="143"/>
      <c r="M20" s="144" t="s">
        <v>81</v>
      </c>
      <c r="N20" s="144" t="s">
        <v>82</v>
      </c>
      <c r="O20" s="144" t="s">
        <v>81</v>
      </c>
      <c r="P20" s="144" t="s">
        <v>82</v>
      </c>
      <c r="Q20" s="145"/>
      <c r="R20" s="82"/>
    </row>
    <row r="21" spans="1:18" ht="18">
      <c r="A21" s="100"/>
      <c r="B21" s="146"/>
      <c r="C21" s="214"/>
      <c r="D21" s="213"/>
      <c r="E21" s="138"/>
      <c r="F21" s="147" t="s">
        <v>100</v>
      </c>
      <c r="G21" s="108"/>
      <c r="H21" s="112"/>
      <c r="I21" s="148"/>
      <c r="J21" s="209" t="s">
        <v>101</v>
      </c>
      <c r="K21" s="210"/>
      <c r="L21" s="149"/>
      <c r="M21" s="199">
        <v>112.58456851409591</v>
      </c>
      <c r="N21" s="199">
        <v>5.6292284257047953</v>
      </c>
      <c r="O21" s="200">
        <v>0</v>
      </c>
      <c r="P21" s="200">
        <v>0</v>
      </c>
      <c r="Q21" s="145"/>
      <c r="R21" s="82"/>
    </row>
    <row r="22" spans="1:18" ht="18">
      <c r="A22" s="100"/>
      <c r="B22" s="146"/>
      <c r="C22" s="206" t="s">
        <v>102</v>
      </c>
      <c r="D22" s="213"/>
      <c r="E22" s="138"/>
      <c r="F22" s="203" t="s">
        <v>98</v>
      </c>
      <c r="G22" s="108"/>
      <c r="H22" s="112"/>
      <c r="I22" s="148"/>
      <c r="J22" s="211" t="s">
        <v>103</v>
      </c>
      <c r="K22" s="212"/>
      <c r="L22" s="150"/>
      <c r="M22" s="199">
        <v>25696.423959111617</v>
      </c>
      <c r="N22" s="199">
        <v>1284.8211979555808</v>
      </c>
      <c r="O22" s="200">
        <v>1.1516804490601251E-2</v>
      </c>
      <c r="P22" s="200">
        <v>5.758402245300625E-4</v>
      </c>
      <c r="Q22" s="145"/>
      <c r="R22" s="82"/>
    </row>
    <row r="23" spans="1:18" ht="18">
      <c r="A23" s="100"/>
      <c r="B23" s="146"/>
      <c r="C23" s="206"/>
      <c r="D23" s="213"/>
      <c r="E23" s="138"/>
      <c r="F23" s="147" t="s">
        <v>100</v>
      </c>
      <c r="G23" s="108"/>
      <c r="H23" s="112"/>
      <c r="I23" s="148"/>
      <c r="J23" s="211" t="s">
        <v>104</v>
      </c>
      <c r="K23" s="212"/>
      <c r="L23" s="150"/>
      <c r="M23" s="199">
        <v>34.675830236614438</v>
      </c>
      <c r="N23" s="199">
        <v>1.7337915118307219</v>
      </c>
      <c r="O23" s="200">
        <v>9.7180437755318233E-2</v>
      </c>
      <c r="P23" s="200">
        <v>4.8590218877659118E-3</v>
      </c>
      <c r="Q23" s="145"/>
      <c r="R23" s="82"/>
    </row>
    <row r="24" spans="1:18" ht="18">
      <c r="A24" s="100"/>
      <c r="B24" s="146"/>
      <c r="C24" s="206" t="s">
        <v>105</v>
      </c>
      <c r="D24" s="213"/>
      <c r="E24" s="138"/>
      <c r="F24" s="203" t="s">
        <v>98</v>
      </c>
      <c r="G24" s="108"/>
      <c r="H24" s="112"/>
      <c r="I24" s="148"/>
      <c r="J24" s="211" t="s">
        <v>106</v>
      </c>
      <c r="K24" s="212"/>
      <c r="L24" s="150"/>
      <c r="M24" s="199">
        <v>0.40234912596540123</v>
      </c>
      <c r="N24" s="199">
        <v>2.011745629827006E-2</v>
      </c>
      <c r="O24" s="200">
        <v>6.5583761787259998E-2</v>
      </c>
      <c r="P24" s="200">
        <v>3.2791880893629998E-3</v>
      </c>
      <c r="Q24" s="145"/>
      <c r="R24" s="82"/>
    </row>
    <row r="25" spans="1:18" ht="18">
      <c r="A25" s="100"/>
      <c r="B25" s="146"/>
      <c r="C25" s="214"/>
      <c r="D25" s="213"/>
      <c r="E25" s="138"/>
      <c r="F25" s="147" t="s">
        <v>100</v>
      </c>
      <c r="G25" s="108"/>
      <c r="H25" s="112"/>
      <c r="I25" s="148"/>
      <c r="J25" s="211" t="s">
        <v>111</v>
      </c>
      <c r="K25" s="212"/>
      <c r="L25" s="150"/>
      <c r="M25" s="199">
        <v>0.37689565790720808</v>
      </c>
      <c r="N25" s="199">
        <v>1.8844782895360405E-2</v>
      </c>
      <c r="O25" s="201"/>
      <c r="P25" s="202"/>
      <c r="Q25" s="145"/>
      <c r="R25" s="82"/>
    </row>
    <row r="26" spans="1:18" ht="18">
      <c r="A26" s="100"/>
      <c r="B26" s="146"/>
      <c r="C26" s="206" t="s">
        <v>107</v>
      </c>
      <c r="D26" s="213"/>
      <c r="E26" s="138"/>
      <c r="F26" s="203" t="s">
        <v>98</v>
      </c>
      <c r="G26" s="108"/>
      <c r="H26" s="112"/>
      <c r="I26" s="148"/>
      <c r="J26" s="211" t="s">
        <v>108</v>
      </c>
      <c r="K26" s="212"/>
      <c r="L26" s="150"/>
      <c r="M26" s="199">
        <v>0.23658529425318348</v>
      </c>
      <c r="N26" s="199">
        <v>1.1829264712659174E-2</v>
      </c>
      <c r="O26" s="200">
        <v>3.7332468346362138E-3</v>
      </c>
      <c r="P26" s="200">
        <v>1.8666234173181069E-4</v>
      </c>
      <c r="Q26" s="145"/>
      <c r="R26" s="82"/>
    </row>
    <row r="27" spans="1:18" ht="18">
      <c r="A27" s="100"/>
      <c r="B27" s="146"/>
      <c r="C27" s="151" t="s">
        <v>109</v>
      </c>
      <c r="D27" s="138"/>
      <c r="E27" s="138"/>
      <c r="F27" s="152" t="s">
        <v>100</v>
      </c>
      <c r="G27" s="108"/>
      <c r="H27" s="112"/>
      <c r="I27" s="148"/>
      <c r="J27" s="211" t="s">
        <v>110</v>
      </c>
      <c r="K27" s="212"/>
      <c r="L27" s="150"/>
      <c r="M27" s="199">
        <v>8.2922171038402439</v>
      </c>
      <c r="N27" s="199">
        <v>0.41461085519201218</v>
      </c>
      <c r="O27" s="200">
        <v>7.4732438462059344E-3</v>
      </c>
      <c r="P27" s="200">
        <v>3.7366219231029673E-4</v>
      </c>
      <c r="Q27" s="145"/>
      <c r="R27" s="82"/>
    </row>
    <row r="28" spans="1:18" ht="18">
      <c r="A28" s="100"/>
      <c r="B28" s="153"/>
      <c r="C28" s="124"/>
      <c r="D28" s="121"/>
      <c r="E28" s="124"/>
      <c r="F28" s="154"/>
      <c r="G28" s="155"/>
      <c r="H28" s="112"/>
      <c r="I28" s="156"/>
      <c r="J28" s="157"/>
      <c r="K28" s="157"/>
      <c r="L28" s="157"/>
      <c r="M28" s="157"/>
      <c r="N28" s="157"/>
      <c r="O28" s="157"/>
      <c r="P28" s="157"/>
      <c r="Q28" s="158"/>
      <c r="R28" s="82"/>
    </row>
    <row r="29" spans="1:18" ht="18.75" thickBot="1">
      <c r="A29" s="159"/>
      <c r="B29" s="160"/>
      <c r="C29" s="161"/>
      <c r="D29" s="161"/>
      <c r="E29" s="161"/>
      <c r="F29" s="162"/>
      <c r="G29" s="162"/>
      <c r="H29" s="163"/>
      <c r="I29" s="163"/>
      <c r="J29" s="164"/>
      <c r="K29" s="164"/>
      <c r="L29" s="164"/>
      <c r="M29" s="164"/>
      <c r="N29" s="164"/>
      <c r="O29" s="164"/>
      <c r="P29" s="164"/>
      <c r="Q29" s="164"/>
      <c r="R29" s="165"/>
    </row>
    <row r="30" spans="1:18" ht="15.75" thickTop="1"/>
  </sheetData>
  <sheetProtection algorithmName="SHA-512" hashValue="AaR76VXT7oESwlv+la/EZ4QtwwfqLCvWn6cHjpEWklaE3mmvK8tKhRiDCODLXou7/e646dTpbqhua2o2IbwTNw==" saltValue="W4Ha+AS7D0NWM6FBcTthuw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25" sqref="A1:XFD1048576"/>
    </sheetView>
  </sheetViews>
  <sheetFormatPr defaultRowHeight="15"/>
  <cols>
    <col min="1" max="1" width="12.7109375" customWidth="1"/>
    <col min="2" max="2" width="10.85546875" customWidth="1"/>
    <col min="3" max="3" width="11" bestFit="1" customWidth="1"/>
    <col min="4" max="4" width="11" customWidth="1"/>
    <col min="5" max="5" width="11" bestFit="1" customWidth="1"/>
    <col min="6" max="6" width="10.7109375" customWidth="1"/>
    <col min="7" max="7" width="10.85546875" customWidth="1"/>
    <col min="8" max="8" width="10.140625" bestFit="1" customWidth="1"/>
  </cols>
  <sheetData>
    <row r="1" spans="1:8">
      <c r="A1" s="217" t="s">
        <v>132</v>
      </c>
      <c r="B1" s="176"/>
    </row>
    <row r="2" spans="1:8">
      <c r="B2" s="176"/>
    </row>
    <row r="3" spans="1:8">
      <c r="B3" s="224" t="s">
        <v>133</v>
      </c>
      <c r="C3" s="224" t="s">
        <v>134</v>
      </c>
      <c r="D3" s="224" t="s">
        <v>135</v>
      </c>
      <c r="E3" s="224" t="s">
        <v>136</v>
      </c>
      <c r="F3" s="224" t="s">
        <v>137</v>
      </c>
      <c r="G3" s="224" t="s">
        <v>138</v>
      </c>
      <c r="H3" s="224" t="s">
        <v>139</v>
      </c>
    </row>
    <row r="4" spans="1:8" ht="45">
      <c r="A4" s="225" t="s">
        <v>140</v>
      </c>
      <c r="B4" s="222" t="s">
        <v>141</v>
      </c>
      <c r="C4" s="222" t="s">
        <v>142</v>
      </c>
      <c r="D4" s="222" t="s">
        <v>143</v>
      </c>
      <c r="E4" s="223" t="s">
        <v>144</v>
      </c>
      <c r="F4" s="222" t="s">
        <v>145</v>
      </c>
      <c r="G4" s="222" t="s">
        <v>146</v>
      </c>
      <c r="H4" s="222" t="s">
        <v>147</v>
      </c>
    </row>
    <row r="5" spans="1:8">
      <c r="A5" s="225" t="s">
        <v>148</v>
      </c>
      <c r="B5" s="218">
        <v>1052</v>
      </c>
      <c r="C5" s="218">
        <v>1047</v>
      </c>
      <c r="D5" s="218">
        <v>1042</v>
      </c>
      <c r="E5" s="218">
        <v>1087</v>
      </c>
      <c r="F5" s="218">
        <v>1071</v>
      </c>
      <c r="G5" s="218">
        <v>1067</v>
      </c>
      <c r="H5" s="218">
        <v>1104</v>
      </c>
    </row>
    <row r="6" spans="1:8">
      <c r="A6" s="226" t="s">
        <v>149</v>
      </c>
      <c r="B6" s="219">
        <v>1897</v>
      </c>
      <c r="C6" s="219">
        <v>1887</v>
      </c>
      <c r="D6" s="219">
        <v>1882</v>
      </c>
      <c r="E6" s="219">
        <v>1871</v>
      </c>
      <c r="F6" s="219">
        <v>1797</v>
      </c>
      <c r="G6" s="219">
        <v>1794</v>
      </c>
      <c r="H6" s="219">
        <v>1867</v>
      </c>
    </row>
    <row r="7" spans="1:8">
      <c r="A7" s="226" t="s">
        <v>150</v>
      </c>
      <c r="B7" s="219">
        <v>2149</v>
      </c>
      <c r="C7" s="219">
        <v>2123</v>
      </c>
      <c r="D7" s="219">
        <v>2092</v>
      </c>
      <c r="E7" s="219">
        <v>2111</v>
      </c>
      <c r="F7" s="219">
        <v>2109</v>
      </c>
      <c r="G7" s="219">
        <v>2102</v>
      </c>
      <c r="H7" s="219">
        <v>2167</v>
      </c>
    </row>
    <row r="8" spans="1:8">
      <c r="A8" s="225" t="s">
        <v>151</v>
      </c>
      <c r="B8" s="220">
        <v>1772</v>
      </c>
      <c r="C8" s="220">
        <v>1759</v>
      </c>
      <c r="D8" s="220">
        <v>1751</v>
      </c>
      <c r="E8" s="220">
        <v>1937</v>
      </c>
      <c r="F8" s="220">
        <v>1776</v>
      </c>
      <c r="G8" s="220">
        <v>1765</v>
      </c>
      <c r="H8" s="220">
        <v>1833</v>
      </c>
    </row>
    <row r="9" spans="1:8">
      <c r="A9" s="225" t="s">
        <v>152</v>
      </c>
      <c r="B9" s="218">
        <v>1770</v>
      </c>
      <c r="C9" s="218">
        <v>1738</v>
      </c>
      <c r="D9" s="218">
        <v>1721</v>
      </c>
      <c r="E9" s="218">
        <v>1822</v>
      </c>
      <c r="F9" s="218">
        <v>1689</v>
      </c>
      <c r="G9" s="218">
        <v>1685</v>
      </c>
      <c r="H9" s="218">
        <v>1750</v>
      </c>
    </row>
    <row r="10" spans="1:8">
      <c r="A10" s="225" t="s">
        <v>153</v>
      </c>
      <c r="B10" s="218">
        <v>1829</v>
      </c>
      <c r="C10" s="218">
        <v>1800</v>
      </c>
      <c r="D10" s="218">
        <v>1791</v>
      </c>
      <c r="E10" s="218">
        <v>1838</v>
      </c>
      <c r="F10" s="218">
        <v>1642</v>
      </c>
      <c r="G10" s="218">
        <v>1638</v>
      </c>
      <c r="H10" s="218">
        <v>1740</v>
      </c>
    </row>
    <row r="11" spans="1:8">
      <c r="A11" s="225" t="s">
        <v>154</v>
      </c>
      <c r="B11" s="218">
        <v>1848</v>
      </c>
      <c r="C11" s="218">
        <v>1842</v>
      </c>
      <c r="D11" s="218">
        <v>1829</v>
      </c>
      <c r="E11" s="218">
        <v>1884</v>
      </c>
      <c r="F11" s="218">
        <v>1791</v>
      </c>
      <c r="G11" s="218">
        <v>1786</v>
      </c>
      <c r="H11" s="218">
        <v>1870</v>
      </c>
    </row>
    <row r="12" spans="1:8">
      <c r="A12" s="225" t="s">
        <v>155</v>
      </c>
      <c r="B12" s="218">
        <v>1835</v>
      </c>
      <c r="C12" s="218">
        <v>1811</v>
      </c>
      <c r="D12" s="218">
        <v>1801</v>
      </c>
      <c r="E12" s="218">
        <v>1877</v>
      </c>
      <c r="F12" s="218">
        <v>1770</v>
      </c>
      <c r="G12" s="218">
        <v>1764</v>
      </c>
      <c r="H12" s="218">
        <v>1846</v>
      </c>
    </row>
    <row r="13" spans="1:8">
      <c r="A13" s="225" t="s">
        <v>156</v>
      </c>
      <c r="B13" s="218">
        <v>1979</v>
      </c>
      <c r="C13" s="218">
        <v>1945</v>
      </c>
      <c r="D13" s="218">
        <v>1918</v>
      </c>
      <c r="E13" s="218">
        <v>2063</v>
      </c>
      <c r="F13" s="218">
        <v>2006</v>
      </c>
      <c r="G13" s="218">
        <v>2003</v>
      </c>
      <c r="H13" s="218">
        <v>2109</v>
      </c>
    </row>
    <row r="14" spans="1:8">
      <c r="A14" s="226" t="s">
        <v>157</v>
      </c>
      <c r="B14" s="219">
        <v>2331</v>
      </c>
      <c r="C14" s="219">
        <v>2315</v>
      </c>
      <c r="D14" s="219">
        <v>2286</v>
      </c>
      <c r="E14" s="219">
        <v>2324</v>
      </c>
      <c r="F14" s="219">
        <v>2148</v>
      </c>
      <c r="G14" s="219">
        <v>2140</v>
      </c>
      <c r="H14" s="219">
        <v>2220</v>
      </c>
    </row>
    <row r="15" spans="1:8">
      <c r="A15" s="226" t="s">
        <v>158</v>
      </c>
      <c r="B15" s="219">
        <v>2483</v>
      </c>
      <c r="C15" s="219">
        <v>2455</v>
      </c>
      <c r="D15" s="219">
        <v>2439</v>
      </c>
      <c r="E15" s="219">
        <v>2302</v>
      </c>
      <c r="F15" s="219">
        <v>2262</v>
      </c>
      <c r="G15" s="219">
        <v>2257</v>
      </c>
      <c r="H15" s="219">
        <v>2337</v>
      </c>
    </row>
    <row r="16" spans="1:8">
      <c r="A16" s="226" t="s">
        <v>159</v>
      </c>
      <c r="B16" s="219">
        <v>2326</v>
      </c>
      <c r="C16" s="219">
        <v>2301</v>
      </c>
      <c r="D16" s="219">
        <v>2286</v>
      </c>
      <c r="E16" s="219">
        <v>2330</v>
      </c>
      <c r="F16" s="219">
        <v>2350</v>
      </c>
      <c r="G16" s="219">
        <v>2340</v>
      </c>
      <c r="H16" s="219">
        <v>2422</v>
      </c>
    </row>
    <row r="17" spans="1:2">
      <c r="A17" s="221" t="s">
        <v>160</v>
      </c>
      <c r="B17" s="176"/>
    </row>
  </sheetData>
  <sheetProtection algorithmName="SHA-512" hashValue="btQ9NgedT7bWiEC6vTwiMilZl/q3GWh7wMLeC4jWvIOK94+QHUxofWOrZZ3ynKxj6d0IxeqKE3M3jLcpbH4lSA==" saltValue="V1tZ1/ENuHzuUgGAJGqDn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 1_Matrix</vt:lpstr>
      <vt:lpstr>Life Cycle Costs</vt:lpstr>
      <vt:lpstr>Summary Final</vt:lpstr>
      <vt:lpstr>Extra</vt:lpstr>
      <vt:lpstr>ADT Forecast</vt:lpstr>
      <vt:lpstr>Cost</vt:lpstr>
      <vt:lpstr>Table X AccidentRedBen</vt:lpstr>
      <vt:lpstr>Table X EmissionsRedBen</vt:lpstr>
      <vt:lpstr>Table X Travel Time Ben</vt:lpstr>
      <vt:lpstr>Table X VehOp Cost Ben</vt:lpstr>
      <vt:lpstr>Table X Accident Data</vt:lpstr>
      <vt:lpstr>Benefit Cost</vt:lpstr>
      <vt:lpstr>Hourly Count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Cynthia D@DOT</dc:creator>
  <cp:lastModifiedBy>Owner</cp:lastModifiedBy>
  <cp:lastPrinted>2019-02-28T23:14:44Z</cp:lastPrinted>
  <dcterms:created xsi:type="dcterms:W3CDTF">2018-07-12T18:29:28Z</dcterms:created>
  <dcterms:modified xsi:type="dcterms:W3CDTF">2019-03-02T01:18:38Z</dcterms:modified>
</cp:coreProperties>
</file>